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J:\Ing. arch. Petr Bořecký\Souteze\2016_Detske_centrum\Dopracovani_studie\2018_posudek_rozpocet_ea_architekti\odevzdani_dila\"/>
    </mc:Choice>
  </mc:AlternateContent>
  <bookViews>
    <workbookView xWindow="396" yWindow="552" windowWidth="19812" windowHeight="7368"/>
  </bookViews>
  <sheets>
    <sheet name="Rekapitulace stavby" sheetId="1" r:id="rId1"/>
    <sheet name="SO01.01 - Blok Welness" sheetId="2" r:id="rId2"/>
    <sheet name="SO01.02 - Blok Společensk..." sheetId="3" r:id="rId3"/>
    <sheet name="SO01.03 - Blok Tělocvična" sheetId="4" r:id="rId4"/>
    <sheet name="SO01.04 - Blok Foyer, kni..." sheetId="5" r:id="rId5"/>
    <sheet name="SO01.05 - Blok Ateliery" sheetId="6" r:id="rId6"/>
    <sheet name="SO01.06 - Mateřská škola" sheetId="7" r:id="rId7"/>
    <sheet name="SO02.01 - Venkovní terasy..." sheetId="8" r:id="rId8"/>
    <sheet name="SO04 - Venkovní plochy" sheetId="9" r:id="rId9"/>
    <sheet name="SO05 - Inženýrské sítě" sheetId="10" r:id="rId10"/>
    <sheet name="SO06 - Přírodní amfiteátr" sheetId="11" r:id="rId11"/>
    <sheet name="SO90 - Vedlejší a ostatní..." sheetId="12" r:id="rId12"/>
  </sheets>
  <definedNames>
    <definedName name="_xlnm.Print_Titles" localSheetId="0">'Rekapitulace stavby'!$85:$85</definedName>
    <definedName name="_xlnm.Print_Titles" localSheetId="1">'SO01.01 - Blok Welness'!$122:$122</definedName>
    <definedName name="_xlnm.Print_Titles" localSheetId="2">'SO01.02 - Blok Společensk...'!$120:$120</definedName>
    <definedName name="_xlnm.Print_Titles" localSheetId="3">'SO01.03 - Blok Tělocvična'!$120:$120</definedName>
    <definedName name="_xlnm.Print_Titles" localSheetId="4">'SO01.04 - Blok Foyer, kni...'!$122:$122</definedName>
    <definedName name="_xlnm.Print_Titles" localSheetId="5">'SO01.05 - Blok Ateliery'!$122:$122</definedName>
    <definedName name="_xlnm.Print_Titles" localSheetId="6">'SO01.06 - Mateřská škola'!$122:$122</definedName>
    <definedName name="_xlnm.Print_Titles" localSheetId="7">'SO02.01 - Venkovní terasy...'!$115:$115</definedName>
    <definedName name="_xlnm.Print_Titles" localSheetId="8">'SO04 - Venkovní plochy'!$110:$110</definedName>
    <definedName name="_xlnm.Print_Titles" localSheetId="9">'SO05 - Inženýrské sítě'!$110:$110</definedName>
    <definedName name="_xlnm.Print_Titles" localSheetId="10">'SO06 - Přírodní amfiteátr'!$110:$110</definedName>
    <definedName name="_xlnm.Print_Titles" localSheetId="11">'SO90 - Vedlejší a ostatní...'!$109:$109</definedName>
    <definedName name="_xlnm.Print_Area" localSheetId="0">'Rekapitulace stavby'!$C$4:$AP$70,'Rekapitulace stavby'!$C$76:$AP$104</definedName>
    <definedName name="_xlnm.Print_Area" localSheetId="1">'SO01.01 - Blok Welness'!$C$4:$Q$70,'SO01.01 - Blok Welness'!$C$76:$Q$105,'SO01.01 - Blok Welness'!$C$111:$Q$155</definedName>
    <definedName name="_xlnm.Print_Area" localSheetId="2">'SO01.02 - Blok Společensk...'!$C$4:$Q$70,'SO01.02 - Blok Společensk...'!$C$76:$Q$103,'SO01.02 - Blok Společensk...'!$C$109:$Q$144</definedName>
    <definedName name="_xlnm.Print_Area" localSheetId="3">'SO01.03 - Blok Tělocvična'!$C$4:$Q$70,'SO01.03 - Blok Tělocvična'!$C$76:$Q$103,'SO01.03 - Blok Tělocvična'!$C$109:$Q$144</definedName>
    <definedName name="_xlnm.Print_Area" localSheetId="4">'SO01.04 - Blok Foyer, kni...'!$C$4:$Q$70,'SO01.04 - Blok Foyer, kni...'!$C$76:$Q$105,'SO01.04 - Blok Foyer, kni...'!$C$111:$Q$155</definedName>
    <definedName name="_xlnm.Print_Area" localSheetId="5">'SO01.05 - Blok Ateliery'!$C$4:$Q$70,'SO01.05 - Blok Ateliery'!$C$76:$Q$105,'SO01.05 - Blok Ateliery'!$C$111:$Q$151</definedName>
    <definedName name="_xlnm.Print_Area" localSheetId="6">'SO01.06 - Mateřská škola'!$C$4:$Q$70,'SO01.06 - Mateřská škola'!$C$76:$Q$105,'SO01.06 - Mateřská škola'!$C$111:$Q$151</definedName>
    <definedName name="_xlnm.Print_Area" localSheetId="7">'SO02.01 - Venkovní terasy...'!$C$4:$Q$70,'SO02.01 - Venkovní terasy...'!$C$76:$Q$98,'SO02.01 - Venkovní terasy...'!$C$104:$Q$124</definedName>
    <definedName name="_xlnm.Print_Area" localSheetId="8">'SO04 - Venkovní plochy'!$C$4:$Q$70,'SO04 - Venkovní plochy'!$C$76:$Q$94,'SO04 - Venkovní plochy'!$C$100:$Q$122</definedName>
    <definedName name="_xlnm.Print_Area" localSheetId="9">'SO05 - Inženýrské sítě'!$C$4:$Q$70,'SO05 - Inženýrské sítě'!$C$76:$Q$94,'SO05 - Inženýrské sítě'!$C$100:$Q$119</definedName>
    <definedName name="_xlnm.Print_Area" localSheetId="10">'SO06 - Přírodní amfiteátr'!$C$4:$Q$70,'SO06 - Přírodní amfiteátr'!$C$76:$Q$94,'SO06 - Přírodní amfiteátr'!$C$100:$Q$115</definedName>
    <definedName name="_xlnm.Print_Area" localSheetId="11">'SO90 - Vedlejší a ostatní...'!$C$4:$Q$70,'SO90 - Vedlejší a ostatní...'!$C$76:$Q$93,'SO90 - Vedlejší a ostatní...'!$C$99:$Q$136</definedName>
  </definedNames>
  <calcPr calcId="152511"/>
</workbook>
</file>

<file path=xl/calcChain.xml><?xml version="1.0" encoding="utf-8"?>
<calcChain xmlns="http://schemas.openxmlformats.org/spreadsheetml/2006/main">
  <c r="AY100" i="1" l="1"/>
  <c r="AX100" i="1"/>
  <c r="BI136" i="12"/>
  <c r="BH136" i="12"/>
  <c r="BG136" i="12"/>
  <c r="BF136" i="12"/>
  <c r="AA136" i="12"/>
  <c r="Y136" i="12"/>
  <c r="W136" i="12"/>
  <c r="BK136" i="12"/>
  <c r="N136" i="12"/>
  <c r="BE136" i="12"/>
  <c r="BI135" i="12"/>
  <c r="BH135" i="12"/>
  <c r="BG135" i="12"/>
  <c r="BF135" i="12"/>
  <c r="AA135" i="12"/>
  <c r="Y135" i="12"/>
  <c r="W135" i="12"/>
  <c r="BK135" i="12"/>
  <c r="N135" i="12"/>
  <c r="BE135" i="12" s="1"/>
  <c r="BI134" i="12"/>
  <c r="BH134" i="12"/>
  <c r="BG134" i="12"/>
  <c r="BF134" i="12"/>
  <c r="AA134" i="12"/>
  <c r="Y134" i="12"/>
  <c r="W134" i="12"/>
  <c r="BK134" i="12"/>
  <c r="N134" i="12"/>
  <c r="BE134" i="12" s="1"/>
  <c r="BI133" i="12"/>
  <c r="BH133" i="12"/>
  <c r="BG133" i="12"/>
  <c r="BF133" i="12"/>
  <c r="AA133" i="12"/>
  <c r="Y133" i="12"/>
  <c r="W133" i="12"/>
  <c r="BK133" i="12"/>
  <c r="N133" i="12"/>
  <c r="BE133" i="12" s="1"/>
  <c r="BI132" i="12"/>
  <c r="BH132" i="12"/>
  <c r="BG132" i="12"/>
  <c r="BF132" i="12"/>
  <c r="AA132" i="12"/>
  <c r="Y132" i="12"/>
  <c r="W132" i="12"/>
  <c r="BK132" i="12"/>
  <c r="N132" i="12"/>
  <c r="BE132" i="12"/>
  <c r="BI131" i="12"/>
  <c r="BH131" i="12"/>
  <c r="BG131" i="12"/>
  <c r="BF131" i="12"/>
  <c r="AA131" i="12"/>
  <c r="Y131" i="12"/>
  <c r="W131" i="12"/>
  <c r="BK131" i="12"/>
  <c r="N131" i="12"/>
  <c r="BE131" i="12"/>
  <c r="BI130" i="12"/>
  <c r="BH130" i="12"/>
  <c r="BG130" i="12"/>
  <c r="BF130" i="12"/>
  <c r="AA130" i="12"/>
  <c r="Y130" i="12"/>
  <c r="W130" i="12"/>
  <c r="BK130" i="12"/>
  <c r="N130" i="12"/>
  <c r="BE130" i="12"/>
  <c r="BI129" i="12"/>
  <c r="BH129" i="12"/>
  <c r="BG129" i="12"/>
  <c r="BF129" i="12"/>
  <c r="AA129" i="12"/>
  <c r="Y129" i="12"/>
  <c r="W129" i="12"/>
  <c r="BK129" i="12"/>
  <c r="N129" i="12"/>
  <c r="BE129" i="12"/>
  <c r="BI128" i="12"/>
  <c r="BH128" i="12"/>
  <c r="BG128" i="12"/>
  <c r="BF128" i="12"/>
  <c r="AA128" i="12"/>
  <c r="Y128" i="12"/>
  <c r="W128" i="12"/>
  <c r="BK128" i="12"/>
  <c r="N128" i="12"/>
  <c r="BE128" i="12"/>
  <c r="BI127" i="12"/>
  <c r="BH127" i="12"/>
  <c r="BG127" i="12"/>
  <c r="BF127" i="12"/>
  <c r="AA127" i="12"/>
  <c r="Y127" i="12"/>
  <c r="W127" i="12"/>
  <c r="BK127" i="12"/>
  <c r="N127" i="12"/>
  <c r="BE127" i="12"/>
  <c r="BI126" i="12"/>
  <c r="BH126" i="12"/>
  <c r="BG126" i="12"/>
  <c r="BF126" i="12"/>
  <c r="AA126" i="12"/>
  <c r="Y126" i="12"/>
  <c r="W126" i="12"/>
  <c r="BK126" i="12"/>
  <c r="N126" i="12"/>
  <c r="BE126" i="12"/>
  <c r="BI125" i="12"/>
  <c r="BH125" i="12"/>
  <c r="BG125" i="12"/>
  <c r="BF125" i="12"/>
  <c r="AA125" i="12"/>
  <c r="Y125" i="12"/>
  <c r="W125" i="12"/>
  <c r="BK125" i="12"/>
  <c r="N125" i="12"/>
  <c r="BE125" i="12"/>
  <c r="BI124" i="12"/>
  <c r="BH124" i="12"/>
  <c r="BG124" i="12"/>
  <c r="BF124" i="12"/>
  <c r="AA124" i="12"/>
  <c r="Y124" i="12"/>
  <c r="W124" i="12"/>
  <c r="BK124" i="12"/>
  <c r="N124" i="12"/>
  <c r="BE124" i="12"/>
  <c r="BI123" i="12"/>
  <c r="BH123" i="12"/>
  <c r="BG123" i="12"/>
  <c r="BF123" i="12"/>
  <c r="AA123" i="12"/>
  <c r="Y123" i="12"/>
  <c r="W123" i="12"/>
  <c r="BK123" i="12"/>
  <c r="N123" i="12"/>
  <c r="BE123" i="12"/>
  <c r="BI122" i="12"/>
  <c r="BH122" i="12"/>
  <c r="BG122" i="12"/>
  <c r="BF122" i="12"/>
  <c r="AA122" i="12"/>
  <c r="Y122" i="12"/>
  <c r="W122" i="12"/>
  <c r="BK122" i="12"/>
  <c r="N122" i="12"/>
  <c r="BE122" i="12"/>
  <c r="BI121" i="12"/>
  <c r="BH121" i="12"/>
  <c r="BG121" i="12"/>
  <c r="BF121" i="12"/>
  <c r="AA121" i="12"/>
  <c r="Y121" i="12"/>
  <c r="W121" i="12"/>
  <c r="BK121" i="12"/>
  <c r="N121" i="12"/>
  <c r="BE121" i="12"/>
  <c r="BI120" i="12"/>
  <c r="BH120" i="12"/>
  <c r="BG120" i="12"/>
  <c r="BF120" i="12"/>
  <c r="AA120" i="12"/>
  <c r="Y120" i="12"/>
  <c r="W120" i="12"/>
  <c r="BK120" i="12"/>
  <c r="N120" i="12"/>
  <c r="BE120" i="12"/>
  <c r="BI119" i="12"/>
  <c r="BH119" i="12"/>
  <c r="BG119" i="12"/>
  <c r="BF119" i="12"/>
  <c r="AA119" i="12"/>
  <c r="Y119" i="12"/>
  <c r="W119" i="12"/>
  <c r="BK119" i="12"/>
  <c r="N119" i="12"/>
  <c r="BE119" i="12"/>
  <c r="BI118" i="12"/>
  <c r="BH118" i="12"/>
  <c r="BG118" i="12"/>
  <c r="BF118" i="12"/>
  <c r="AA118" i="12"/>
  <c r="AA111" i="12" s="1"/>
  <c r="AA110" i="12" s="1"/>
  <c r="Y118" i="12"/>
  <c r="W118" i="12"/>
  <c r="W111" i="12" s="1"/>
  <c r="W110" i="12" s="1"/>
  <c r="AU100" i="1" s="1"/>
  <c r="BK118" i="12"/>
  <c r="N118" i="12"/>
  <c r="BE118" i="12"/>
  <c r="BI117" i="12"/>
  <c r="BH117" i="12"/>
  <c r="BG117" i="12"/>
  <c r="BF117" i="12"/>
  <c r="AA117" i="12"/>
  <c r="Y117" i="12"/>
  <c r="W117" i="12"/>
  <c r="BK117" i="12"/>
  <c r="N117" i="12"/>
  <c r="BE117" i="12" s="1"/>
  <c r="BI116" i="12"/>
  <c r="BH116" i="12"/>
  <c r="BG116" i="12"/>
  <c r="BF116" i="12"/>
  <c r="AA116" i="12"/>
  <c r="Y116" i="12"/>
  <c r="W116" i="12"/>
  <c r="BK116" i="12"/>
  <c r="N116" i="12"/>
  <c r="BE116" i="12"/>
  <c r="BI115" i="12"/>
  <c r="BH115" i="12"/>
  <c r="BG115" i="12"/>
  <c r="H34" i="12" s="1"/>
  <c r="BB100" i="1" s="1"/>
  <c r="BF115" i="12"/>
  <c r="AA115" i="12"/>
  <c r="Y115" i="12"/>
  <c r="W115" i="12"/>
  <c r="BK115" i="12"/>
  <c r="N115" i="12"/>
  <c r="BE115" i="12"/>
  <c r="BI114" i="12"/>
  <c r="H36" i="12" s="1"/>
  <c r="BD100" i="1" s="1"/>
  <c r="BH114" i="12"/>
  <c r="BG114" i="12"/>
  <c r="BF114" i="12"/>
  <c r="AA114" i="12"/>
  <c r="Y114" i="12"/>
  <c r="W114" i="12"/>
  <c r="BK114" i="12"/>
  <c r="N114" i="12"/>
  <c r="BE114" i="12" s="1"/>
  <c r="BI113" i="12"/>
  <c r="BH113" i="12"/>
  <c r="BG113" i="12"/>
  <c r="BF113" i="12"/>
  <c r="AA113" i="12"/>
  <c r="Y113" i="12"/>
  <c r="W113" i="12"/>
  <c r="BK113" i="12"/>
  <c r="N113" i="12"/>
  <c r="BE113" i="12"/>
  <c r="BI112" i="12"/>
  <c r="BH112" i="12"/>
  <c r="BG112" i="12"/>
  <c r="BF112" i="12"/>
  <c r="AA112" i="12"/>
  <c r="Y112" i="12"/>
  <c r="W112" i="12"/>
  <c r="BK112" i="12"/>
  <c r="N112" i="12"/>
  <c r="BE112" i="12"/>
  <c r="F104" i="12"/>
  <c r="F102" i="12"/>
  <c r="M28" i="12"/>
  <c r="AS100" i="1"/>
  <c r="F81" i="12"/>
  <c r="F79" i="12"/>
  <c r="O21" i="12"/>
  <c r="E21" i="12"/>
  <c r="M107" i="12" s="1"/>
  <c r="O20" i="12"/>
  <c r="O18" i="12"/>
  <c r="E18" i="12"/>
  <c r="M106" i="12" s="1"/>
  <c r="O17" i="12"/>
  <c r="O15" i="12"/>
  <c r="E15" i="12"/>
  <c r="F107" i="12" s="1"/>
  <c r="F84" i="12"/>
  <c r="O14" i="12"/>
  <c r="O12" i="12"/>
  <c r="E12" i="12"/>
  <c r="F106" i="12" s="1"/>
  <c r="O11" i="12"/>
  <c r="O9" i="12"/>
  <c r="M104" i="12"/>
  <c r="M81" i="12"/>
  <c r="F6" i="12"/>
  <c r="F101" i="12" s="1"/>
  <c r="F78" i="12"/>
  <c r="AY99" i="1"/>
  <c r="AX99" i="1"/>
  <c r="BI115" i="11"/>
  <c r="BH115" i="11"/>
  <c r="BG115" i="11"/>
  <c r="H34" i="11" s="1"/>
  <c r="BB99" i="1" s="1"/>
  <c r="BF115" i="11"/>
  <c r="H33" i="11" s="1"/>
  <c r="BA99" i="1" s="1"/>
  <c r="AA115" i="11"/>
  <c r="Y115" i="11"/>
  <c r="W115" i="11"/>
  <c r="BK115" i="11"/>
  <c r="N115" i="11"/>
  <c r="BE115" i="11" s="1"/>
  <c r="BI114" i="11"/>
  <c r="BH114" i="11"/>
  <c r="BG114" i="11"/>
  <c r="BF114" i="11"/>
  <c r="AA114" i="11"/>
  <c r="AA113" i="11"/>
  <c r="AA112" i="11" s="1"/>
  <c r="AA111" i="11" s="1"/>
  <c r="Y114" i="11"/>
  <c r="Y113" i="11"/>
  <c r="Y112" i="11" s="1"/>
  <c r="Y111" i="11" s="1"/>
  <c r="W114" i="11"/>
  <c r="W113" i="11"/>
  <c r="W112" i="11" s="1"/>
  <c r="W111" i="11" s="1"/>
  <c r="AU99" i="1" s="1"/>
  <c r="BK114" i="11"/>
  <c r="BK113" i="11" s="1"/>
  <c r="N114" i="11"/>
  <c r="BE114" i="11" s="1"/>
  <c r="F105" i="11"/>
  <c r="F103" i="11"/>
  <c r="M28" i="11"/>
  <c r="AS99" i="1"/>
  <c r="F81" i="11"/>
  <c r="F79" i="11"/>
  <c r="O21" i="11"/>
  <c r="E21" i="11"/>
  <c r="M108" i="11" s="1"/>
  <c r="O20" i="11"/>
  <c r="O18" i="11"/>
  <c r="E18" i="11"/>
  <c r="M107" i="11" s="1"/>
  <c r="O17" i="11"/>
  <c r="O15" i="11"/>
  <c r="E15" i="11"/>
  <c r="F108" i="11" s="1"/>
  <c r="O14" i="11"/>
  <c r="O12" i="11"/>
  <c r="E12" i="11"/>
  <c r="F107" i="11" s="1"/>
  <c r="F83" i="11"/>
  <c r="O11" i="11"/>
  <c r="O9" i="11"/>
  <c r="M105" i="11" s="1"/>
  <c r="F6" i="11"/>
  <c r="F102" i="11" s="1"/>
  <c r="F78" i="11"/>
  <c r="AY98" i="1"/>
  <c r="AX98" i="1"/>
  <c r="BI119" i="10"/>
  <c r="BH119" i="10"/>
  <c r="BG119" i="10"/>
  <c r="BF119" i="10"/>
  <c r="AA119" i="10"/>
  <c r="Y119" i="10"/>
  <c r="W119" i="10"/>
  <c r="BK119" i="10"/>
  <c r="N119" i="10"/>
  <c r="BE119" i="10"/>
  <c r="BI118" i="10"/>
  <c r="BH118" i="10"/>
  <c r="BG118" i="10"/>
  <c r="BF118" i="10"/>
  <c r="AA118" i="10"/>
  <c r="Y118" i="10"/>
  <c r="W118" i="10"/>
  <c r="BK118" i="10"/>
  <c r="N118" i="10"/>
  <c r="BE118" i="10"/>
  <c r="BI117" i="10"/>
  <c r="BH117" i="10"/>
  <c r="BG117" i="10"/>
  <c r="BF117" i="10"/>
  <c r="AA117" i="10"/>
  <c r="Y117" i="10"/>
  <c r="W117" i="10"/>
  <c r="BK117" i="10"/>
  <c r="N117" i="10"/>
  <c r="BE117" i="10"/>
  <c r="BI116" i="10"/>
  <c r="BH116" i="10"/>
  <c r="BG116" i="10"/>
  <c r="BF116" i="10"/>
  <c r="AA116" i="10"/>
  <c r="Y116" i="10"/>
  <c r="W116" i="10"/>
  <c r="BK116" i="10"/>
  <c r="N116" i="10"/>
  <c r="BE116" i="10"/>
  <c r="BI115" i="10"/>
  <c r="H36" i="10" s="1"/>
  <c r="BD98" i="1" s="1"/>
  <c r="BH115" i="10"/>
  <c r="BG115" i="10"/>
  <c r="BF115" i="10"/>
  <c r="AA115" i="10"/>
  <c r="AA113" i="10" s="1"/>
  <c r="AA112" i="10" s="1"/>
  <c r="AA111" i="10" s="1"/>
  <c r="Y115" i="10"/>
  <c r="Y113" i="10" s="1"/>
  <c r="Y112" i="10" s="1"/>
  <c r="Y111" i="10" s="1"/>
  <c r="W115" i="10"/>
  <c r="W113" i="10" s="1"/>
  <c r="W112" i="10" s="1"/>
  <c r="W111" i="10" s="1"/>
  <c r="AU98" i="1" s="1"/>
  <c r="BK115" i="10"/>
  <c r="N115" i="10"/>
  <c r="BE115" i="10" s="1"/>
  <c r="BI114" i="10"/>
  <c r="BH114" i="10"/>
  <c r="BG114" i="10"/>
  <c r="H34" i="10" s="1"/>
  <c r="BB98" i="1" s="1"/>
  <c r="BF114" i="10"/>
  <c r="AA114" i="10"/>
  <c r="Y114" i="10"/>
  <c r="W114" i="10"/>
  <c r="BK114" i="10"/>
  <c r="N114" i="10"/>
  <c r="BE114" i="10" s="1"/>
  <c r="F105" i="10"/>
  <c r="F103" i="10"/>
  <c r="M28" i="10"/>
  <c r="AS98" i="1"/>
  <c r="F81" i="10"/>
  <c r="F79" i="10"/>
  <c r="O21" i="10"/>
  <c r="E21" i="10"/>
  <c r="M108" i="10" s="1"/>
  <c r="O20" i="10"/>
  <c r="O18" i="10"/>
  <c r="E18" i="10"/>
  <c r="M83" i="10" s="1"/>
  <c r="M107" i="10"/>
  <c r="O17" i="10"/>
  <c r="O15" i="10"/>
  <c r="E15" i="10"/>
  <c r="F108" i="10" s="1"/>
  <c r="F84" i="10"/>
  <c r="O14" i="10"/>
  <c r="O12" i="10"/>
  <c r="E12" i="10"/>
  <c r="F107" i="10" s="1"/>
  <c r="O11" i="10"/>
  <c r="O9" i="10"/>
  <c r="M105" i="10"/>
  <c r="M81" i="10"/>
  <c r="F6" i="10"/>
  <c r="F102" i="10" s="1"/>
  <c r="AY97" i="1"/>
  <c r="AX97" i="1"/>
  <c r="BI122" i="9"/>
  <c r="BH122" i="9"/>
  <c r="BG122" i="9"/>
  <c r="BF122" i="9"/>
  <c r="AA122" i="9"/>
  <c r="Y122" i="9"/>
  <c r="W122" i="9"/>
  <c r="BK122" i="9"/>
  <c r="N122" i="9"/>
  <c r="BE122" i="9"/>
  <c r="BI121" i="9"/>
  <c r="BH121" i="9"/>
  <c r="BG121" i="9"/>
  <c r="BF121" i="9"/>
  <c r="AA121" i="9"/>
  <c r="Y121" i="9"/>
  <c r="W121" i="9"/>
  <c r="BK121" i="9"/>
  <c r="N121" i="9"/>
  <c r="BE121" i="9"/>
  <c r="BI120" i="9"/>
  <c r="BH120" i="9"/>
  <c r="BG120" i="9"/>
  <c r="BF120" i="9"/>
  <c r="AA120" i="9"/>
  <c r="Y120" i="9"/>
  <c r="W120" i="9"/>
  <c r="BK120" i="9"/>
  <c r="N120" i="9"/>
  <c r="BE120" i="9" s="1"/>
  <c r="BI119" i="9"/>
  <c r="BH119" i="9"/>
  <c r="BG119" i="9"/>
  <c r="BF119" i="9"/>
  <c r="AA119" i="9"/>
  <c r="Y119" i="9"/>
  <c r="W119" i="9"/>
  <c r="BK119" i="9"/>
  <c r="N119" i="9"/>
  <c r="BE119" i="9"/>
  <c r="BI118" i="9"/>
  <c r="BH118" i="9"/>
  <c r="BG118" i="9"/>
  <c r="BF118" i="9"/>
  <c r="AA118" i="9"/>
  <c r="Y118" i="9"/>
  <c r="W118" i="9"/>
  <c r="BK118" i="9"/>
  <c r="N118" i="9"/>
  <c r="BE118" i="9"/>
  <c r="BI117" i="9"/>
  <c r="H36" i="9" s="1"/>
  <c r="BD97" i="1" s="1"/>
  <c r="BH117" i="9"/>
  <c r="BG117" i="9"/>
  <c r="BF117" i="9"/>
  <c r="AA117" i="9"/>
  <c r="Y117" i="9"/>
  <c r="W117" i="9"/>
  <c r="BK117" i="9"/>
  <c r="N117" i="9"/>
  <c r="BE117" i="9"/>
  <c r="BI116" i="9"/>
  <c r="BH116" i="9"/>
  <c r="BG116" i="9"/>
  <c r="BF116" i="9"/>
  <c r="AA116" i="9"/>
  <c r="Y116" i="9"/>
  <c r="W116" i="9"/>
  <c r="BK116" i="9"/>
  <c r="N116" i="9"/>
  <c r="BE116" i="9"/>
  <c r="BI115" i="9"/>
  <c r="BH115" i="9"/>
  <c r="BG115" i="9"/>
  <c r="BF115" i="9"/>
  <c r="AA115" i="9"/>
  <c r="AA113" i="9" s="1"/>
  <c r="AA112" i="9" s="1"/>
  <c r="AA111" i="9" s="1"/>
  <c r="Y115" i="9"/>
  <c r="W115" i="9"/>
  <c r="W113" i="9" s="1"/>
  <c r="W112" i="9" s="1"/>
  <c r="W111" i="9" s="1"/>
  <c r="AU97" i="1" s="1"/>
  <c r="BK115" i="9"/>
  <c r="N115" i="9"/>
  <c r="BE115" i="9"/>
  <c r="BI114" i="9"/>
  <c r="BH114" i="9"/>
  <c r="BG114" i="9"/>
  <c r="H34" i="9" s="1"/>
  <c r="BB97" i="1" s="1"/>
  <c r="BF114" i="9"/>
  <c r="AA114" i="9"/>
  <c r="Y114" i="9"/>
  <c r="Y113" i="9" s="1"/>
  <c r="Y112" i="9" s="1"/>
  <c r="Y111" i="9" s="1"/>
  <c r="W114" i="9"/>
  <c r="BK114" i="9"/>
  <c r="N114" i="9"/>
  <c r="BE114" i="9" s="1"/>
  <c r="F105" i="9"/>
  <c r="F103" i="9"/>
  <c r="M28" i="9"/>
  <c r="AS97" i="1"/>
  <c r="F81" i="9"/>
  <c r="F79" i="9"/>
  <c r="O21" i="9"/>
  <c r="E21" i="9"/>
  <c r="M108" i="9" s="1"/>
  <c r="O20" i="9"/>
  <c r="O18" i="9"/>
  <c r="E18" i="9"/>
  <c r="M83" i="9" s="1"/>
  <c r="M107" i="9"/>
  <c r="O17" i="9"/>
  <c r="O15" i="9"/>
  <c r="E15" i="9"/>
  <c r="F108" i="9" s="1"/>
  <c r="F84" i="9"/>
  <c r="O14" i="9"/>
  <c r="O12" i="9"/>
  <c r="E12" i="9"/>
  <c r="F107" i="9"/>
  <c r="F83" i="9"/>
  <c r="O11" i="9"/>
  <c r="O9" i="9"/>
  <c r="M81" i="9" s="1"/>
  <c r="M105" i="9"/>
  <c r="F6" i="9"/>
  <c r="F102" i="9" s="1"/>
  <c r="AY96" i="1"/>
  <c r="AX96" i="1"/>
  <c r="BI124" i="8"/>
  <c r="BH124" i="8"/>
  <c r="BG124" i="8"/>
  <c r="BF124" i="8"/>
  <c r="AA124" i="8"/>
  <c r="AA123" i="8"/>
  <c r="AA122" i="8" s="1"/>
  <c r="Y124" i="8"/>
  <c r="Y123" i="8" s="1"/>
  <c r="Y122" i="8" s="1"/>
  <c r="W124" i="8"/>
  <c r="W123" i="8"/>
  <c r="W122" i="8" s="1"/>
  <c r="BK124" i="8"/>
  <c r="BK123" i="8" s="1"/>
  <c r="N124" i="8"/>
  <c r="BE124" i="8"/>
  <c r="BI121" i="8"/>
  <c r="H37" i="8" s="1"/>
  <c r="BD96" i="1" s="1"/>
  <c r="BD95" i="1" s="1"/>
  <c r="BH121" i="8"/>
  <c r="BG121" i="8"/>
  <c r="BF121" i="8"/>
  <c r="AA121" i="8"/>
  <c r="AA120" i="8"/>
  <c r="Y121" i="8"/>
  <c r="Y120" i="8"/>
  <c r="W121" i="8"/>
  <c r="W120" i="8"/>
  <c r="BK121" i="8"/>
  <c r="BK120" i="8"/>
  <c r="N120" i="8" s="1"/>
  <c r="N92" i="8" s="1"/>
  <c r="N121" i="8"/>
  <c r="BE121" i="8" s="1"/>
  <c r="BI119" i="8"/>
  <c r="BH119" i="8"/>
  <c r="BG119" i="8"/>
  <c r="H35" i="8" s="1"/>
  <c r="BB96" i="1" s="1"/>
  <c r="BB95" i="1" s="1"/>
  <c r="AX95" i="1" s="1"/>
  <c r="BF119" i="8"/>
  <c r="AA119" i="8"/>
  <c r="AA118" i="8"/>
  <c r="Y119" i="8"/>
  <c r="Y118" i="8" s="1"/>
  <c r="Y117" i="8" s="1"/>
  <c r="Y116" i="8" s="1"/>
  <c r="W119" i="8"/>
  <c r="W118" i="8"/>
  <c r="BK119" i="8"/>
  <c r="BK118" i="8" s="1"/>
  <c r="N119" i="8"/>
  <c r="BE119" i="8" s="1"/>
  <c r="F110" i="8"/>
  <c r="F108" i="8"/>
  <c r="M29" i="8"/>
  <c r="AS96" i="1"/>
  <c r="AS95" i="1" s="1"/>
  <c r="F82" i="8"/>
  <c r="F80" i="8"/>
  <c r="O22" i="8"/>
  <c r="E22" i="8"/>
  <c r="M113" i="8" s="1"/>
  <c r="O21" i="8"/>
  <c r="O19" i="8"/>
  <c r="E19" i="8"/>
  <c r="M112" i="8"/>
  <c r="M84" i="8"/>
  <c r="O18" i="8"/>
  <c r="O16" i="8"/>
  <c r="E16" i="8"/>
  <c r="F113" i="8" s="1"/>
  <c r="F85" i="8"/>
  <c r="O15" i="8"/>
  <c r="O13" i="8"/>
  <c r="E13" i="8"/>
  <c r="F84" i="8" s="1"/>
  <c r="O12" i="8"/>
  <c r="O10" i="8"/>
  <c r="M82" i="8" s="1"/>
  <c r="F6" i="8"/>
  <c r="F106" i="8" s="1"/>
  <c r="F78" i="8"/>
  <c r="AY94" i="1"/>
  <c r="AX94" i="1"/>
  <c r="BI151" i="7"/>
  <c r="BH151" i="7"/>
  <c r="BG151" i="7"/>
  <c r="BF151" i="7"/>
  <c r="AA151" i="7"/>
  <c r="AA150" i="7"/>
  <c r="Y151" i="7"/>
  <c r="Y150" i="7"/>
  <c r="W151" i="7"/>
  <c r="W150" i="7"/>
  <c r="BK151" i="7"/>
  <c r="BK150" i="7"/>
  <c r="N150" i="7" s="1"/>
  <c r="N101" i="7" s="1"/>
  <c r="N151" i="7"/>
  <c r="BE151" i="7" s="1"/>
  <c r="BI149" i="7"/>
  <c r="BH149" i="7"/>
  <c r="BG149" i="7"/>
  <c r="BF149" i="7"/>
  <c r="AA149" i="7"/>
  <c r="AA148" i="7"/>
  <c r="Y149" i="7"/>
  <c r="Y148" i="7"/>
  <c r="W149" i="7"/>
  <c r="W148" i="7" s="1"/>
  <c r="BK149" i="7"/>
  <c r="BK148" i="7" s="1"/>
  <c r="N148" i="7" s="1"/>
  <c r="N100" i="7" s="1"/>
  <c r="N149" i="7"/>
  <c r="BE149" i="7" s="1"/>
  <c r="BI147" i="7"/>
  <c r="BH147" i="7"/>
  <c r="BG147" i="7"/>
  <c r="BF147" i="7"/>
  <c r="AA147" i="7"/>
  <c r="Y147" i="7"/>
  <c r="W147" i="7"/>
  <c r="BK147" i="7"/>
  <c r="N147" i="7"/>
  <c r="BE147" i="7"/>
  <c r="BI146" i="7"/>
  <c r="BH146" i="7"/>
  <c r="BG146" i="7"/>
  <c r="BF146" i="7"/>
  <c r="AA146" i="7"/>
  <c r="AA145" i="7"/>
  <c r="Y146" i="7"/>
  <c r="Y145" i="7"/>
  <c r="W146" i="7"/>
  <c r="W145" i="7"/>
  <c r="BK146" i="7"/>
  <c r="BK145" i="7"/>
  <c r="N145" i="7" s="1"/>
  <c r="N99" i="7" s="1"/>
  <c r="N146" i="7"/>
  <c r="BE146" i="7" s="1"/>
  <c r="BI144" i="7"/>
  <c r="H37" i="7" s="1"/>
  <c r="BD94" i="1" s="1"/>
  <c r="BH144" i="7"/>
  <c r="BG144" i="7"/>
  <c r="H35" i="7" s="1"/>
  <c r="BB94" i="1" s="1"/>
  <c r="BF144" i="7"/>
  <c r="AA144" i="7"/>
  <c r="AA143" i="7" s="1"/>
  <c r="Y144" i="7"/>
  <c r="Y143" i="7" s="1"/>
  <c r="W144" i="7"/>
  <c r="W143" i="7" s="1"/>
  <c r="BK144" i="7"/>
  <c r="BK143" i="7"/>
  <c r="N143" i="7" s="1"/>
  <c r="N98" i="7" s="1"/>
  <c r="N144" i="7"/>
  <c r="BE144" i="7" s="1"/>
  <c r="BI142" i="7"/>
  <c r="BH142" i="7"/>
  <c r="BG142" i="7"/>
  <c r="BF142" i="7"/>
  <c r="AA142" i="7"/>
  <c r="AA141" i="7"/>
  <c r="Y142" i="7"/>
  <c r="Y141" i="7" s="1"/>
  <c r="W142" i="7"/>
  <c r="W141" i="7"/>
  <c r="BK142" i="7"/>
  <c r="BK141" i="7" s="1"/>
  <c r="N142" i="7"/>
  <c r="BE142" i="7"/>
  <c r="BI139" i="7"/>
  <c r="BH139" i="7"/>
  <c r="BG139" i="7"/>
  <c r="BF139" i="7"/>
  <c r="AA139" i="7"/>
  <c r="AA138" i="7"/>
  <c r="Y139" i="7"/>
  <c r="Y138" i="7"/>
  <c r="W139" i="7"/>
  <c r="W138" i="7"/>
  <c r="BK139" i="7"/>
  <c r="BK138" i="7"/>
  <c r="N138" i="7" s="1"/>
  <c r="N95" i="7" s="1"/>
  <c r="N139" i="7"/>
  <c r="BE139" i="7" s="1"/>
  <c r="BI137" i="7"/>
  <c r="BH137" i="7"/>
  <c r="BG137" i="7"/>
  <c r="BF137" i="7"/>
  <c r="AA137" i="7"/>
  <c r="Y137" i="7"/>
  <c r="W137" i="7"/>
  <c r="BK137" i="7"/>
  <c r="N137" i="7"/>
  <c r="BE137" i="7"/>
  <c r="BI136" i="7"/>
  <c r="BH136" i="7"/>
  <c r="BG136" i="7"/>
  <c r="BF136" i="7"/>
  <c r="AA136" i="7"/>
  <c r="AA135" i="7"/>
  <c r="Y136" i="7"/>
  <c r="Y135" i="7"/>
  <c r="W136" i="7"/>
  <c r="W135" i="7"/>
  <c r="BK136" i="7"/>
  <c r="BK135" i="7"/>
  <c r="N135" i="7" s="1"/>
  <c r="N94" i="7" s="1"/>
  <c r="N136" i="7"/>
  <c r="BE136" i="7" s="1"/>
  <c r="BI134" i="7"/>
  <c r="BH134" i="7"/>
  <c r="BG134" i="7"/>
  <c r="BF134" i="7"/>
  <c r="AA134" i="7"/>
  <c r="AA130" i="7" s="1"/>
  <c r="Y134" i="7"/>
  <c r="W134" i="7"/>
  <c r="BK134" i="7"/>
  <c r="N134" i="7"/>
  <c r="BE134" i="7"/>
  <c r="BI133" i="7"/>
  <c r="BH133" i="7"/>
  <c r="BG133" i="7"/>
  <c r="BF133" i="7"/>
  <c r="AA133" i="7"/>
  <c r="Y133" i="7"/>
  <c r="W133" i="7"/>
  <c r="BK133" i="7"/>
  <c r="N133" i="7"/>
  <c r="BE133" i="7"/>
  <c r="BI132" i="7"/>
  <c r="BH132" i="7"/>
  <c r="BG132" i="7"/>
  <c r="BF132" i="7"/>
  <c r="AA132" i="7"/>
  <c r="Y132" i="7"/>
  <c r="W132" i="7"/>
  <c r="BK132" i="7"/>
  <c r="N132" i="7"/>
  <c r="BE132" i="7"/>
  <c r="BI131" i="7"/>
  <c r="BH131" i="7"/>
  <c r="BG131" i="7"/>
  <c r="BF131" i="7"/>
  <c r="AA131" i="7"/>
  <c r="Y131" i="7"/>
  <c r="Y130" i="7"/>
  <c r="W131" i="7"/>
  <c r="W130" i="7"/>
  <c r="BK131" i="7"/>
  <c r="N131" i="7"/>
  <c r="BE131" i="7" s="1"/>
  <c r="BI129" i="7"/>
  <c r="BH129" i="7"/>
  <c r="BG129" i="7"/>
  <c r="BF129" i="7"/>
  <c r="AA129" i="7"/>
  <c r="Y129" i="7"/>
  <c r="W129" i="7"/>
  <c r="BK129" i="7"/>
  <c r="N129" i="7"/>
  <c r="BE129" i="7"/>
  <c r="BI128" i="7"/>
  <c r="BH128" i="7"/>
  <c r="BG128" i="7"/>
  <c r="BF128" i="7"/>
  <c r="AA128" i="7"/>
  <c r="AA127" i="7"/>
  <c r="Y128" i="7"/>
  <c r="Y127" i="7"/>
  <c r="W128" i="7"/>
  <c r="W127" i="7"/>
  <c r="BK128" i="7"/>
  <c r="BK127" i="7"/>
  <c r="N127" i="7" s="1"/>
  <c r="N92" i="7" s="1"/>
  <c r="N128" i="7"/>
  <c r="BE128" i="7" s="1"/>
  <c r="BI126" i="7"/>
  <c r="BH126" i="7"/>
  <c r="BG126" i="7"/>
  <c r="BF126" i="7"/>
  <c r="M34" i="7" s="1"/>
  <c r="AW94" i="1" s="1"/>
  <c r="AA126" i="7"/>
  <c r="AA125" i="7" s="1"/>
  <c r="AA124" i="7" s="1"/>
  <c r="Y126" i="7"/>
  <c r="Y125" i="7" s="1"/>
  <c r="Y124" i="7" s="1"/>
  <c r="W126" i="7"/>
  <c r="W125" i="7" s="1"/>
  <c r="W124" i="7" s="1"/>
  <c r="BK126" i="7"/>
  <c r="BK125" i="7" s="1"/>
  <c r="N125" i="7"/>
  <c r="N91" i="7" s="1"/>
  <c r="N126" i="7"/>
  <c r="BE126" i="7" s="1"/>
  <c r="M33" i="7" s="1"/>
  <c r="AV94" i="1" s="1"/>
  <c r="AT94" i="1" s="1"/>
  <c r="F117" i="7"/>
  <c r="F115" i="7"/>
  <c r="M29" i="7"/>
  <c r="AS94" i="1"/>
  <c r="F82" i="7"/>
  <c r="F80" i="7"/>
  <c r="O22" i="7"/>
  <c r="E22" i="7"/>
  <c r="M120" i="7" s="1"/>
  <c r="O21" i="7"/>
  <c r="O19" i="7"/>
  <c r="E19" i="7"/>
  <c r="M119" i="7" s="1"/>
  <c r="M84" i="7"/>
  <c r="O18" i="7"/>
  <c r="O16" i="7"/>
  <c r="E16" i="7"/>
  <c r="F120" i="7"/>
  <c r="F85" i="7"/>
  <c r="O15" i="7"/>
  <c r="O13" i="7"/>
  <c r="E13" i="7"/>
  <c r="F84" i="7" s="1"/>
  <c r="O12" i="7"/>
  <c r="O10" i="7"/>
  <c r="M82" i="7" s="1"/>
  <c r="F6" i="7"/>
  <c r="F113" i="7" s="1"/>
  <c r="AY93" i="1"/>
  <c r="AX93" i="1"/>
  <c r="BI151" i="6"/>
  <c r="BH151" i="6"/>
  <c r="BG151" i="6"/>
  <c r="BF151" i="6"/>
  <c r="AA151" i="6"/>
  <c r="AA150" i="6" s="1"/>
  <c r="Y151" i="6"/>
  <c r="Y150" i="6" s="1"/>
  <c r="W151" i="6"/>
  <c r="W150" i="6" s="1"/>
  <c r="BK151" i="6"/>
  <c r="BK150" i="6" s="1"/>
  <c r="N150" i="6" s="1"/>
  <c r="N101" i="6" s="1"/>
  <c r="N151" i="6"/>
  <c r="BE151" i="6" s="1"/>
  <c r="BI149" i="6"/>
  <c r="BH149" i="6"/>
  <c r="BG149" i="6"/>
  <c r="BF149" i="6"/>
  <c r="AA149" i="6"/>
  <c r="AA148" i="6"/>
  <c r="Y149" i="6"/>
  <c r="Y148" i="6" s="1"/>
  <c r="W149" i="6"/>
  <c r="W148" i="6"/>
  <c r="BK149" i="6"/>
  <c r="BK148" i="6" s="1"/>
  <c r="N148" i="6" s="1"/>
  <c r="N100" i="6" s="1"/>
  <c r="N149" i="6"/>
  <c r="BE149" i="6" s="1"/>
  <c r="BI147" i="6"/>
  <c r="BH147" i="6"/>
  <c r="BG147" i="6"/>
  <c r="BF147" i="6"/>
  <c r="AA147" i="6"/>
  <c r="Y147" i="6"/>
  <c r="Y145" i="6" s="1"/>
  <c r="W147" i="6"/>
  <c r="BK147" i="6"/>
  <c r="N147" i="6"/>
  <c r="BE147" i="6"/>
  <c r="BI146" i="6"/>
  <c r="BH146" i="6"/>
  <c r="BG146" i="6"/>
  <c r="BF146" i="6"/>
  <c r="AA146" i="6"/>
  <c r="Y146" i="6"/>
  <c r="W146" i="6"/>
  <c r="W145" i="6" s="1"/>
  <c r="BK146" i="6"/>
  <c r="BK145" i="6"/>
  <c r="N145" i="6" s="1"/>
  <c r="N99" i="6" s="1"/>
  <c r="N146" i="6"/>
  <c r="BE146" i="6"/>
  <c r="BI144" i="6"/>
  <c r="BH144" i="6"/>
  <c r="BG144" i="6"/>
  <c r="BF144" i="6"/>
  <c r="AA144" i="6"/>
  <c r="AA143" i="6" s="1"/>
  <c r="Y144" i="6"/>
  <c r="Y143" i="6" s="1"/>
  <c r="W144" i="6"/>
  <c r="W143" i="6" s="1"/>
  <c r="BK144" i="6"/>
  <c r="BK143" i="6" s="1"/>
  <c r="N143" i="6" s="1"/>
  <c r="N98" i="6" s="1"/>
  <c r="N144" i="6"/>
  <c r="BE144" i="6"/>
  <c r="BI142" i="6"/>
  <c r="BH142" i="6"/>
  <c r="BG142" i="6"/>
  <c r="BF142" i="6"/>
  <c r="AA142" i="6"/>
  <c r="AA141" i="6" s="1"/>
  <c r="Y142" i="6"/>
  <c r="Y141" i="6" s="1"/>
  <c r="W142" i="6"/>
  <c r="W141" i="6" s="1"/>
  <c r="BK142" i="6"/>
  <c r="BK141" i="6" s="1"/>
  <c r="N142" i="6"/>
  <c r="BE142" i="6" s="1"/>
  <c r="BI139" i="6"/>
  <c r="BH139" i="6"/>
  <c r="BG139" i="6"/>
  <c r="BF139" i="6"/>
  <c r="AA139" i="6"/>
  <c r="AA138" i="6" s="1"/>
  <c r="Y139" i="6"/>
  <c r="Y138" i="6" s="1"/>
  <c r="W139" i="6"/>
  <c r="W138" i="6" s="1"/>
  <c r="BK139" i="6"/>
  <c r="BK138" i="6" s="1"/>
  <c r="N138" i="6" s="1"/>
  <c r="N95" i="6" s="1"/>
  <c r="N139" i="6"/>
  <c r="BE139" i="6" s="1"/>
  <c r="BI137" i="6"/>
  <c r="BH137" i="6"/>
  <c r="BG137" i="6"/>
  <c r="BF137" i="6"/>
  <c r="AA137" i="6"/>
  <c r="Y137" i="6"/>
  <c r="W137" i="6"/>
  <c r="BK137" i="6"/>
  <c r="N137" i="6"/>
  <c r="BE137" i="6" s="1"/>
  <c r="BI136" i="6"/>
  <c r="BH136" i="6"/>
  <c r="BG136" i="6"/>
  <c r="BF136" i="6"/>
  <c r="AA136" i="6"/>
  <c r="AA135" i="6" s="1"/>
  <c r="Y136" i="6"/>
  <c r="Y135" i="6" s="1"/>
  <c r="W136" i="6"/>
  <c r="W135" i="6" s="1"/>
  <c r="BK136" i="6"/>
  <c r="BK135" i="6" s="1"/>
  <c r="N135" i="6" s="1"/>
  <c r="N94" i="6" s="1"/>
  <c r="N136" i="6"/>
  <c r="BE136" i="6"/>
  <c r="BI134" i="6"/>
  <c r="BH134" i="6"/>
  <c r="BG134" i="6"/>
  <c r="BF134" i="6"/>
  <c r="AA134" i="6"/>
  <c r="Y134" i="6"/>
  <c r="W134" i="6"/>
  <c r="BK134" i="6"/>
  <c r="N134" i="6"/>
  <c r="BE134" i="6" s="1"/>
  <c r="BI133" i="6"/>
  <c r="BH133" i="6"/>
  <c r="BG133" i="6"/>
  <c r="BF133" i="6"/>
  <c r="AA133" i="6"/>
  <c r="Y133" i="6"/>
  <c r="W133" i="6"/>
  <c r="BK133" i="6"/>
  <c r="N133" i="6"/>
  <c r="BE133" i="6" s="1"/>
  <c r="BI132" i="6"/>
  <c r="BH132" i="6"/>
  <c r="BG132" i="6"/>
  <c r="BF132" i="6"/>
  <c r="AA132" i="6"/>
  <c r="Y132" i="6"/>
  <c r="W132" i="6"/>
  <c r="BK132" i="6"/>
  <c r="N132" i="6"/>
  <c r="BE132" i="6" s="1"/>
  <c r="BI131" i="6"/>
  <c r="BH131" i="6"/>
  <c r="BG131" i="6"/>
  <c r="BF131" i="6"/>
  <c r="M34" i="6" s="1"/>
  <c r="AW93" i="1" s="1"/>
  <c r="AA131" i="6"/>
  <c r="AA130" i="6" s="1"/>
  <c r="Y131" i="6"/>
  <c r="W131" i="6"/>
  <c r="BK131" i="6"/>
  <c r="N131" i="6"/>
  <c r="BE131" i="6" s="1"/>
  <c r="BI129" i="6"/>
  <c r="BH129" i="6"/>
  <c r="BG129" i="6"/>
  <c r="BF129" i="6"/>
  <c r="AA129" i="6"/>
  <c r="Y129" i="6"/>
  <c r="W129" i="6"/>
  <c r="BK129" i="6"/>
  <c r="N129" i="6"/>
  <c r="BE129" i="6"/>
  <c r="BI128" i="6"/>
  <c r="BH128" i="6"/>
  <c r="BG128" i="6"/>
  <c r="BF128" i="6"/>
  <c r="AA128" i="6"/>
  <c r="AA127" i="6" s="1"/>
  <c r="Y128" i="6"/>
  <c r="Y127" i="6" s="1"/>
  <c r="W128" i="6"/>
  <c r="W127" i="6" s="1"/>
  <c r="BK128" i="6"/>
  <c r="BK127" i="6" s="1"/>
  <c r="N127" i="6" s="1"/>
  <c r="N92" i="6" s="1"/>
  <c r="N128" i="6"/>
  <c r="BE128" i="6"/>
  <c r="BI126" i="6"/>
  <c r="BH126" i="6"/>
  <c r="BG126" i="6"/>
  <c r="BF126" i="6"/>
  <c r="AA126" i="6"/>
  <c r="AA125" i="6" s="1"/>
  <c r="Y126" i="6"/>
  <c r="Y125" i="6" s="1"/>
  <c r="W126" i="6"/>
  <c r="W125" i="6" s="1"/>
  <c r="BK126" i="6"/>
  <c r="BK125" i="6" s="1"/>
  <c r="N126" i="6"/>
  <c r="BE126" i="6" s="1"/>
  <c r="F117" i="6"/>
  <c r="F115" i="6"/>
  <c r="M29" i="6"/>
  <c r="AS93" i="1" s="1"/>
  <c r="F82" i="6"/>
  <c r="F80" i="6"/>
  <c r="O22" i="6"/>
  <c r="E22" i="6"/>
  <c r="M120" i="6" s="1"/>
  <c r="O21" i="6"/>
  <c r="O19" i="6"/>
  <c r="E19" i="6"/>
  <c r="M119" i="6" s="1"/>
  <c r="M84" i="6"/>
  <c r="O18" i="6"/>
  <c r="O16" i="6"/>
  <c r="E16" i="6"/>
  <c r="F120" i="6"/>
  <c r="F85" i="6"/>
  <c r="O15" i="6"/>
  <c r="O13" i="6"/>
  <c r="E13" i="6"/>
  <c r="F84" i="6" s="1"/>
  <c r="O12" i="6"/>
  <c r="O10" i="6"/>
  <c r="M82" i="6" s="1"/>
  <c r="F6" i="6"/>
  <c r="F113" i="6"/>
  <c r="F78" i="6"/>
  <c r="AY92" i="1"/>
  <c r="AX92" i="1"/>
  <c r="BI155" i="5"/>
  <c r="BH155" i="5"/>
  <c r="BG155" i="5"/>
  <c r="BF155" i="5"/>
  <c r="AA155" i="5"/>
  <c r="AA154" i="5" s="1"/>
  <c r="Y155" i="5"/>
  <c r="Y154" i="5" s="1"/>
  <c r="W155" i="5"/>
  <c r="W154" i="5" s="1"/>
  <c r="BK155" i="5"/>
  <c r="BK154" i="5" s="1"/>
  <c r="N154" i="5" s="1"/>
  <c r="N101" i="5" s="1"/>
  <c r="N155" i="5"/>
  <c r="BE155" i="5" s="1"/>
  <c r="BI153" i="5"/>
  <c r="BH153" i="5"/>
  <c r="BG153" i="5"/>
  <c r="BF153" i="5"/>
  <c r="AA153" i="5"/>
  <c r="AA152" i="5" s="1"/>
  <c r="Y153" i="5"/>
  <c r="Y152" i="5" s="1"/>
  <c r="W153" i="5"/>
  <c r="W152" i="5" s="1"/>
  <c r="BK153" i="5"/>
  <c r="BK152" i="5" s="1"/>
  <c r="N152" i="5" s="1"/>
  <c r="N100" i="5" s="1"/>
  <c r="N153" i="5"/>
  <c r="BE153" i="5"/>
  <c r="BI151" i="5"/>
  <c r="BH151" i="5"/>
  <c r="BG151" i="5"/>
  <c r="BF151" i="5"/>
  <c r="AA151" i="5"/>
  <c r="Y151" i="5"/>
  <c r="W151" i="5"/>
  <c r="W148" i="5" s="1"/>
  <c r="BK151" i="5"/>
  <c r="N151" i="5"/>
  <c r="BE151" i="5"/>
  <c r="BI150" i="5"/>
  <c r="BH150" i="5"/>
  <c r="BG150" i="5"/>
  <c r="BF150" i="5"/>
  <c r="AA150" i="5"/>
  <c r="AA148" i="5" s="1"/>
  <c r="Y150" i="5"/>
  <c r="W150" i="5"/>
  <c r="BK150" i="5"/>
  <c r="N150" i="5"/>
  <c r="BE150" i="5" s="1"/>
  <c r="BI149" i="5"/>
  <c r="BH149" i="5"/>
  <c r="BG149" i="5"/>
  <c r="BF149" i="5"/>
  <c r="AA149" i="5"/>
  <c r="Y149" i="5"/>
  <c r="W149" i="5"/>
  <c r="BK149" i="5"/>
  <c r="N149" i="5"/>
  <c r="BE149" i="5"/>
  <c r="BI147" i="5"/>
  <c r="BH147" i="5"/>
  <c r="BG147" i="5"/>
  <c r="BF147" i="5"/>
  <c r="AA147" i="5"/>
  <c r="AA146" i="5"/>
  <c r="Y147" i="5"/>
  <c r="Y146" i="5" s="1"/>
  <c r="W147" i="5"/>
  <c r="W146" i="5"/>
  <c r="BK147" i="5"/>
  <c r="BK146" i="5" s="1"/>
  <c r="N146" i="5" s="1"/>
  <c r="N98" i="5" s="1"/>
  <c r="N147" i="5"/>
  <c r="BE147" i="5"/>
  <c r="BI145" i="5"/>
  <c r="BH145" i="5"/>
  <c r="BG145" i="5"/>
  <c r="BF145" i="5"/>
  <c r="AA145" i="5"/>
  <c r="AA144" i="5" s="1"/>
  <c r="Y145" i="5"/>
  <c r="Y144" i="5" s="1"/>
  <c r="W145" i="5"/>
  <c r="W144" i="5" s="1"/>
  <c r="BK145" i="5"/>
  <c r="BK144" i="5" s="1"/>
  <c r="N144" i="5" s="1"/>
  <c r="N97" i="5" s="1"/>
  <c r="N145" i="5"/>
  <c r="BE145" i="5" s="1"/>
  <c r="BI142" i="5"/>
  <c r="BH142" i="5"/>
  <c r="BG142" i="5"/>
  <c r="BF142" i="5"/>
  <c r="AA142" i="5"/>
  <c r="Y142" i="5"/>
  <c r="W142" i="5"/>
  <c r="BK142" i="5"/>
  <c r="N142" i="5"/>
  <c r="BE142" i="5" s="1"/>
  <c r="BI141" i="5"/>
  <c r="BH141" i="5"/>
  <c r="BG141" i="5"/>
  <c r="BF141" i="5"/>
  <c r="AA141" i="5"/>
  <c r="Y141" i="5"/>
  <c r="Y140" i="5" s="1"/>
  <c r="W141" i="5"/>
  <c r="W140" i="5"/>
  <c r="BK141" i="5"/>
  <c r="BK140" i="5" s="1"/>
  <c r="N140" i="5" s="1"/>
  <c r="N95" i="5" s="1"/>
  <c r="N141" i="5"/>
  <c r="BE141" i="5"/>
  <c r="BI139" i="5"/>
  <c r="BH139" i="5"/>
  <c r="BG139" i="5"/>
  <c r="BF139" i="5"/>
  <c r="AA139" i="5"/>
  <c r="Y139" i="5"/>
  <c r="W139" i="5"/>
  <c r="BK139" i="5"/>
  <c r="N139" i="5"/>
  <c r="BE139" i="5" s="1"/>
  <c r="BI138" i="5"/>
  <c r="BH138" i="5"/>
  <c r="BG138" i="5"/>
  <c r="BF138" i="5"/>
  <c r="AA138" i="5"/>
  <c r="Y138" i="5"/>
  <c r="W138" i="5"/>
  <c r="BK138" i="5"/>
  <c r="N138" i="5"/>
  <c r="BE138" i="5" s="1"/>
  <c r="BI137" i="5"/>
  <c r="BH137" i="5"/>
  <c r="BG137" i="5"/>
  <c r="BF137" i="5"/>
  <c r="AA137" i="5"/>
  <c r="Y137" i="5"/>
  <c r="W137" i="5"/>
  <c r="BK137" i="5"/>
  <c r="BK135" i="5" s="1"/>
  <c r="N135" i="5" s="1"/>
  <c r="N94" i="5" s="1"/>
  <c r="N137" i="5"/>
  <c r="BE137" i="5"/>
  <c r="BI136" i="5"/>
  <c r="BH136" i="5"/>
  <c r="BG136" i="5"/>
  <c r="BF136" i="5"/>
  <c r="AA136" i="5"/>
  <c r="Y136" i="5"/>
  <c r="Y135" i="5"/>
  <c r="W136" i="5"/>
  <c r="W135" i="5" s="1"/>
  <c r="BK136" i="5"/>
  <c r="N136" i="5"/>
  <c r="BE136" i="5" s="1"/>
  <c r="BI134" i="5"/>
  <c r="BH134" i="5"/>
  <c r="BG134" i="5"/>
  <c r="BF134" i="5"/>
  <c r="AA134" i="5"/>
  <c r="Y134" i="5"/>
  <c r="W134" i="5"/>
  <c r="BK134" i="5"/>
  <c r="N134" i="5"/>
  <c r="BE134" i="5" s="1"/>
  <c r="BI133" i="5"/>
  <c r="BH133" i="5"/>
  <c r="BG133" i="5"/>
  <c r="BF133" i="5"/>
  <c r="AA133" i="5"/>
  <c r="Y133" i="5"/>
  <c r="W133" i="5"/>
  <c r="BK133" i="5"/>
  <c r="N133" i="5"/>
  <c r="BE133" i="5"/>
  <c r="BI132" i="5"/>
  <c r="BH132" i="5"/>
  <c r="BG132" i="5"/>
  <c r="BF132" i="5"/>
  <c r="AA132" i="5"/>
  <c r="AA130" i="5" s="1"/>
  <c r="Y132" i="5"/>
  <c r="W132" i="5"/>
  <c r="W130" i="5" s="1"/>
  <c r="BK132" i="5"/>
  <c r="N132" i="5"/>
  <c r="BE132" i="5" s="1"/>
  <c r="BI131" i="5"/>
  <c r="BH131" i="5"/>
  <c r="BG131" i="5"/>
  <c r="BF131" i="5"/>
  <c r="AA131" i="5"/>
  <c r="Y131" i="5"/>
  <c r="W131" i="5"/>
  <c r="BK131" i="5"/>
  <c r="N131" i="5"/>
  <c r="BE131" i="5"/>
  <c r="BI129" i="5"/>
  <c r="BH129" i="5"/>
  <c r="BG129" i="5"/>
  <c r="BF129" i="5"/>
  <c r="AA129" i="5"/>
  <c r="Y129" i="5"/>
  <c r="W129" i="5"/>
  <c r="BK129" i="5"/>
  <c r="N129" i="5"/>
  <c r="BE129" i="5"/>
  <c r="H33" i="5" s="1"/>
  <c r="AZ92" i="1" s="1"/>
  <c r="BI128" i="5"/>
  <c r="BH128" i="5"/>
  <c r="H36" i="5" s="1"/>
  <c r="BC92" i="1" s="1"/>
  <c r="BG128" i="5"/>
  <c r="BF128" i="5"/>
  <c r="H34" i="5" s="1"/>
  <c r="BA92" i="1" s="1"/>
  <c r="AA128" i="5"/>
  <c r="AA127" i="5" s="1"/>
  <c r="Y128" i="5"/>
  <c r="Y127" i="5"/>
  <c r="W128" i="5"/>
  <c r="W127" i="5" s="1"/>
  <c r="BK128" i="5"/>
  <c r="BK127" i="5"/>
  <c r="N127" i="5"/>
  <c r="N92" i="5" s="1"/>
  <c r="N128" i="5"/>
  <c r="BE128" i="5" s="1"/>
  <c r="BI126" i="5"/>
  <c r="BH126" i="5"/>
  <c r="BG126" i="5"/>
  <c r="BF126" i="5"/>
  <c r="AA126" i="5"/>
  <c r="AA125" i="5" s="1"/>
  <c r="Y126" i="5"/>
  <c r="Y125" i="5" s="1"/>
  <c r="W126" i="5"/>
  <c r="W125" i="5" s="1"/>
  <c r="BK126" i="5"/>
  <c r="BK125" i="5"/>
  <c r="N125" i="5" s="1"/>
  <c r="N91" i="5" s="1"/>
  <c r="N126" i="5"/>
  <c r="BE126" i="5"/>
  <c r="F117" i="5"/>
  <c r="F115" i="5"/>
  <c r="M29" i="5"/>
  <c r="AS92" i="1"/>
  <c r="F82" i="5"/>
  <c r="F80" i="5"/>
  <c r="O22" i="5"/>
  <c r="E22" i="5"/>
  <c r="M120" i="5" s="1"/>
  <c r="O21" i="5"/>
  <c r="O19" i="5"/>
  <c r="E19" i="5"/>
  <c r="M119" i="5" s="1"/>
  <c r="M84" i="5"/>
  <c r="O18" i="5"/>
  <c r="O16" i="5"/>
  <c r="E16" i="5"/>
  <c r="F120" i="5" s="1"/>
  <c r="O15" i="5"/>
  <c r="O13" i="5"/>
  <c r="E13" i="5"/>
  <c r="F84" i="5" s="1"/>
  <c r="O12" i="5"/>
  <c r="O10" i="5"/>
  <c r="M82" i="5" s="1"/>
  <c r="M117" i="5"/>
  <c r="F6" i="5"/>
  <c r="F113" i="5"/>
  <c r="F78" i="5"/>
  <c r="AY91" i="1"/>
  <c r="AX91" i="1"/>
  <c r="BI144" i="4"/>
  <c r="BH144" i="4"/>
  <c r="BG144" i="4"/>
  <c r="BF144" i="4"/>
  <c r="AA144" i="4"/>
  <c r="AA143" i="4"/>
  <c r="Y144" i="4"/>
  <c r="Y143" i="4" s="1"/>
  <c r="W144" i="4"/>
  <c r="W143" i="4"/>
  <c r="BK144" i="4"/>
  <c r="BK143" i="4" s="1"/>
  <c r="N143" i="4" s="1"/>
  <c r="N99" i="4" s="1"/>
  <c r="N144" i="4"/>
  <c r="BE144" i="4" s="1"/>
  <c r="BI142" i="4"/>
  <c r="BH142" i="4"/>
  <c r="BG142" i="4"/>
  <c r="BF142" i="4"/>
  <c r="AA142" i="4"/>
  <c r="Y142" i="4"/>
  <c r="W142" i="4"/>
  <c r="BK142" i="4"/>
  <c r="N142" i="4"/>
  <c r="BE142" i="4" s="1"/>
  <c r="BI141" i="4"/>
  <c r="BH141" i="4"/>
  <c r="BG141" i="4"/>
  <c r="BF141" i="4"/>
  <c r="AA141" i="4"/>
  <c r="Y141" i="4"/>
  <c r="Y140" i="4" s="1"/>
  <c r="W141" i="4"/>
  <c r="BK141" i="4"/>
  <c r="BK140" i="4"/>
  <c r="N140" i="4" s="1"/>
  <c r="N98" i="4" s="1"/>
  <c r="N141" i="4"/>
  <c r="BE141" i="4"/>
  <c r="BI139" i="4"/>
  <c r="BH139" i="4"/>
  <c r="BG139" i="4"/>
  <c r="BF139" i="4"/>
  <c r="AA139" i="4"/>
  <c r="AA138" i="4" s="1"/>
  <c r="Y139" i="4"/>
  <c r="Y138" i="4" s="1"/>
  <c r="W139" i="4"/>
  <c r="W138" i="4"/>
  <c r="BK139" i="4"/>
  <c r="BK138" i="4"/>
  <c r="BK137" i="4" s="1"/>
  <c r="N137" i="4" s="1"/>
  <c r="N96" i="4" s="1"/>
  <c r="N138" i="4"/>
  <c r="N97" i="4" s="1"/>
  <c r="N139" i="4"/>
  <c r="BE139" i="4"/>
  <c r="BI136" i="4"/>
  <c r="BH136" i="4"/>
  <c r="BG136" i="4"/>
  <c r="BF136" i="4"/>
  <c r="AA136" i="4"/>
  <c r="AA135" i="4"/>
  <c r="Y136" i="4"/>
  <c r="Y135" i="4" s="1"/>
  <c r="W136" i="4"/>
  <c r="W135" i="4" s="1"/>
  <c r="BK136" i="4"/>
  <c r="BK135" i="4" s="1"/>
  <c r="N135" i="4" s="1"/>
  <c r="N95" i="4" s="1"/>
  <c r="N136" i="4"/>
  <c r="BE136" i="4" s="1"/>
  <c r="BI134" i="4"/>
  <c r="BH134" i="4"/>
  <c r="BG134" i="4"/>
  <c r="BF134" i="4"/>
  <c r="AA134" i="4"/>
  <c r="Y134" i="4"/>
  <c r="W134" i="4"/>
  <c r="BK134" i="4"/>
  <c r="N134" i="4"/>
  <c r="BE134" i="4"/>
  <c r="BI133" i="4"/>
  <c r="BH133" i="4"/>
  <c r="BG133" i="4"/>
  <c r="BF133" i="4"/>
  <c r="AA133" i="4"/>
  <c r="AA132" i="4" s="1"/>
  <c r="Y133" i="4"/>
  <c r="Y132" i="4"/>
  <c r="W133" i="4"/>
  <c r="W132" i="4" s="1"/>
  <c r="BK133" i="4"/>
  <c r="BK132" i="4"/>
  <c r="N132" i="4" s="1"/>
  <c r="N94" i="4" s="1"/>
  <c r="N133" i="4"/>
  <c r="BE133" i="4"/>
  <c r="BI131" i="4"/>
  <c r="BH131" i="4"/>
  <c r="BG131" i="4"/>
  <c r="BF131" i="4"/>
  <c r="AA131" i="4"/>
  <c r="Y131" i="4"/>
  <c r="W131" i="4"/>
  <c r="BK131" i="4"/>
  <c r="N131" i="4"/>
  <c r="BE131" i="4"/>
  <c r="BI130" i="4"/>
  <c r="BH130" i="4"/>
  <c r="BG130" i="4"/>
  <c r="BF130" i="4"/>
  <c r="AA130" i="4"/>
  <c r="Y130" i="4"/>
  <c r="W130" i="4"/>
  <c r="BK130" i="4"/>
  <c r="N130" i="4"/>
  <c r="BE130" i="4"/>
  <c r="BI129" i="4"/>
  <c r="BH129" i="4"/>
  <c r="BG129" i="4"/>
  <c r="BF129" i="4"/>
  <c r="AA129" i="4"/>
  <c r="Y129" i="4"/>
  <c r="Y128" i="4"/>
  <c r="W129" i="4"/>
  <c r="BK129" i="4"/>
  <c r="BK128" i="4"/>
  <c r="N128" i="4" s="1"/>
  <c r="N93" i="4" s="1"/>
  <c r="N129" i="4"/>
  <c r="BE129" i="4"/>
  <c r="BI127" i="4"/>
  <c r="H37" i="4" s="1"/>
  <c r="BD91" i="1" s="1"/>
  <c r="BH127" i="4"/>
  <c r="BG127" i="4"/>
  <c r="BF127" i="4"/>
  <c r="AA127" i="4"/>
  <c r="Y127" i="4"/>
  <c r="W127" i="4"/>
  <c r="BK127" i="4"/>
  <c r="N127" i="4"/>
  <c r="BE127" i="4"/>
  <c r="BI126" i="4"/>
  <c r="BH126" i="4"/>
  <c r="BG126" i="4"/>
  <c r="BF126" i="4"/>
  <c r="AA126" i="4"/>
  <c r="AA125" i="4"/>
  <c r="Y126" i="4"/>
  <c r="Y125" i="4"/>
  <c r="W126" i="4"/>
  <c r="W125" i="4"/>
  <c r="BK126" i="4"/>
  <c r="N126" i="4"/>
  <c r="BE126" i="4" s="1"/>
  <c r="BI124" i="4"/>
  <c r="BH124" i="4"/>
  <c r="BG124" i="4"/>
  <c r="BF124" i="4"/>
  <c r="AA124" i="4"/>
  <c r="AA123" i="4" s="1"/>
  <c r="Y124" i="4"/>
  <c r="Y123" i="4" s="1"/>
  <c r="Y122" i="4" s="1"/>
  <c r="W124" i="4"/>
  <c r="W123" i="4" s="1"/>
  <c r="BK124" i="4"/>
  <c r="BK123" i="4"/>
  <c r="N123" i="4"/>
  <c r="N91" i="4" s="1"/>
  <c r="N124" i="4"/>
  <c r="BE124" i="4"/>
  <c r="F115" i="4"/>
  <c r="F113" i="4"/>
  <c r="M29" i="4"/>
  <c r="AS91" i="1" s="1"/>
  <c r="F82" i="4"/>
  <c r="F80" i="4"/>
  <c r="O22" i="4"/>
  <c r="E22" i="4"/>
  <c r="M118" i="4" s="1"/>
  <c r="O21" i="4"/>
  <c r="O19" i="4"/>
  <c r="E19" i="4"/>
  <c r="M84" i="4" s="1"/>
  <c r="O18" i="4"/>
  <c r="O16" i="4"/>
  <c r="E16" i="4"/>
  <c r="F118" i="4" s="1"/>
  <c r="O15" i="4"/>
  <c r="O13" i="4"/>
  <c r="E13" i="4"/>
  <c r="F117" i="4" s="1"/>
  <c r="F84" i="4"/>
  <c r="O12" i="4"/>
  <c r="O10" i="4"/>
  <c r="M115" i="4" s="1"/>
  <c r="M82" i="4"/>
  <c r="F6" i="4"/>
  <c r="F111" i="4" s="1"/>
  <c r="AY90" i="1"/>
  <c r="AX90" i="1"/>
  <c r="BI144" i="3"/>
  <c r="BH144" i="3"/>
  <c r="BG144" i="3"/>
  <c r="BF144" i="3"/>
  <c r="AA144" i="3"/>
  <c r="AA143" i="3" s="1"/>
  <c r="Y144" i="3"/>
  <c r="Y143" i="3" s="1"/>
  <c r="W144" i="3"/>
  <c r="W143" i="3" s="1"/>
  <c r="BK144" i="3"/>
  <c r="BK143" i="3" s="1"/>
  <c r="N143" i="3" s="1"/>
  <c r="N99" i="3" s="1"/>
  <c r="N144" i="3"/>
  <c r="BE144" i="3" s="1"/>
  <c r="BI142" i="3"/>
  <c r="BH142" i="3"/>
  <c r="BG142" i="3"/>
  <c r="BF142" i="3"/>
  <c r="AA142" i="3"/>
  <c r="Y142" i="3"/>
  <c r="W142" i="3"/>
  <c r="BK142" i="3"/>
  <c r="N142" i="3"/>
  <c r="BE142" i="3"/>
  <c r="BI141" i="3"/>
  <c r="BH141" i="3"/>
  <c r="BG141" i="3"/>
  <c r="BF141" i="3"/>
  <c r="AA141" i="3"/>
  <c r="AA140" i="3" s="1"/>
  <c r="Y141" i="3"/>
  <c r="Y140" i="3"/>
  <c r="W141" i="3"/>
  <c r="W140" i="3" s="1"/>
  <c r="BK141" i="3"/>
  <c r="BK140" i="3" s="1"/>
  <c r="N140" i="3" s="1"/>
  <c r="N98" i="3" s="1"/>
  <c r="N141" i="3"/>
  <c r="BE141" i="3" s="1"/>
  <c r="BI139" i="3"/>
  <c r="BH139" i="3"/>
  <c r="BG139" i="3"/>
  <c r="BF139" i="3"/>
  <c r="AA139" i="3"/>
  <c r="AA138" i="3" s="1"/>
  <c r="Y139" i="3"/>
  <c r="Y138" i="3" s="1"/>
  <c r="Y137" i="3" s="1"/>
  <c r="W139" i="3"/>
  <c r="W138" i="3" s="1"/>
  <c r="BK139" i="3"/>
  <c r="BK138" i="3" s="1"/>
  <c r="N139" i="3"/>
  <c r="BE139" i="3" s="1"/>
  <c r="BI136" i="3"/>
  <c r="BH136" i="3"/>
  <c r="BG136" i="3"/>
  <c r="BF136" i="3"/>
  <c r="AA136" i="3"/>
  <c r="AA135" i="3" s="1"/>
  <c r="Y136" i="3"/>
  <c r="Y135" i="3" s="1"/>
  <c r="W136" i="3"/>
  <c r="W135" i="3" s="1"/>
  <c r="BK136" i="3"/>
  <c r="BK135" i="3" s="1"/>
  <c r="N135" i="3" s="1"/>
  <c r="N95" i="3" s="1"/>
  <c r="N136" i="3"/>
  <c r="BE136" i="3"/>
  <c r="BI134" i="3"/>
  <c r="BH134" i="3"/>
  <c r="BG134" i="3"/>
  <c r="BF134" i="3"/>
  <c r="AA134" i="3"/>
  <c r="Y134" i="3"/>
  <c r="W134" i="3"/>
  <c r="BK134" i="3"/>
  <c r="N134" i="3"/>
  <c r="BE134" i="3"/>
  <c r="BI133" i="3"/>
  <c r="BH133" i="3"/>
  <c r="BG133" i="3"/>
  <c r="BF133" i="3"/>
  <c r="M34" i="3" s="1"/>
  <c r="AW90" i="1" s="1"/>
  <c r="AA133" i="3"/>
  <c r="AA132" i="3" s="1"/>
  <c r="Y133" i="3"/>
  <c r="Y132" i="3"/>
  <c r="W133" i="3"/>
  <c r="W132" i="3" s="1"/>
  <c r="BK133" i="3"/>
  <c r="N133" i="3"/>
  <c r="BE133" i="3" s="1"/>
  <c r="BI131" i="3"/>
  <c r="BH131" i="3"/>
  <c r="BG131" i="3"/>
  <c r="BF131" i="3"/>
  <c r="AA131" i="3"/>
  <c r="Y131" i="3"/>
  <c r="W131" i="3"/>
  <c r="BK131" i="3"/>
  <c r="N131" i="3"/>
  <c r="BE131" i="3"/>
  <c r="BI130" i="3"/>
  <c r="BH130" i="3"/>
  <c r="BG130" i="3"/>
  <c r="BF130" i="3"/>
  <c r="AA130" i="3"/>
  <c r="Y130" i="3"/>
  <c r="W130" i="3"/>
  <c r="BK130" i="3"/>
  <c r="N130" i="3"/>
  <c r="BE130" i="3" s="1"/>
  <c r="BI129" i="3"/>
  <c r="BH129" i="3"/>
  <c r="BG129" i="3"/>
  <c r="BF129" i="3"/>
  <c r="AA129" i="3"/>
  <c r="AA128" i="3"/>
  <c r="Y129" i="3"/>
  <c r="Y128" i="3" s="1"/>
  <c r="W129" i="3"/>
  <c r="W128" i="3"/>
  <c r="BK129" i="3"/>
  <c r="BK128" i="3" s="1"/>
  <c r="N128" i="3" s="1"/>
  <c r="N93" i="3" s="1"/>
  <c r="N129" i="3"/>
  <c r="BE129" i="3" s="1"/>
  <c r="BI127" i="3"/>
  <c r="BH127" i="3"/>
  <c r="BG127" i="3"/>
  <c r="BF127" i="3"/>
  <c r="AA127" i="3"/>
  <c r="Y127" i="3"/>
  <c r="W127" i="3"/>
  <c r="BK127" i="3"/>
  <c r="N127" i="3"/>
  <c r="BE127" i="3" s="1"/>
  <c r="BI126" i="3"/>
  <c r="BH126" i="3"/>
  <c r="BG126" i="3"/>
  <c r="BF126" i="3"/>
  <c r="AA126" i="3"/>
  <c r="AA125" i="3" s="1"/>
  <c r="Y126" i="3"/>
  <c r="Y125" i="3"/>
  <c r="W126" i="3"/>
  <c r="W125" i="3" s="1"/>
  <c r="BK126" i="3"/>
  <c r="BK125" i="3"/>
  <c r="N125" i="3" s="1"/>
  <c r="N92" i="3" s="1"/>
  <c r="N126" i="3"/>
  <c r="BE126" i="3"/>
  <c r="BI124" i="3"/>
  <c r="BH124" i="3"/>
  <c r="BG124" i="3"/>
  <c r="BF124" i="3"/>
  <c r="AA124" i="3"/>
  <c r="AA123" i="3" s="1"/>
  <c r="Y124" i="3"/>
  <c r="Y123" i="3" s="1"/>
  <c r="W124" i="3"/>
  <c r="W123" i="3" s="1"/>
  <c r="BK124" i="3"/>
  <c r="BK123" i="3" s="1"/>
  <c r="N124" i="3"/>
  <c r="BE124" i="3" s="1"/>
  <c r="F115" i="3"/>
  <c r="F113" i="3"/>
  <c r="M29" i="3"/>
  <c r="AS90" i="1"/>
  <c r="F82" i="3"/>
  <c r="F80" i="3"/>
  <c r="O22" i="3"/>
  <c r="E22" i="3"/>
  <c r="M118" i="3" s="1"/>
  <c r="O21" i="3"/>
  <c r="O19" i="3"/>
  <c r="E19" i="3"/>
  <c r="M117" i="3" s="1"/>
  <c r="M84" i="3"/>
  <c r="O18" i="3"/>
  <c r="O16" i="3"/>
  <c r="E16" i="3"/>
  <c r="F118" i="3"/>
  <c r="F85" i="3"/>
  <c r="O15" i="3"/>
  <c r="O13" i="3"/>
  <c r="E13" i="3"/>
  <c r="F117" i="3" s="1"/>
  <c r="O12" i="3"/>
  <c r="O10" i="3"/>
  <c r="M115" i="3" s="1"/>
  <c r="F6" i="3"/>
  <c r="F111" i="3"/>
  <c r="F78" i="3"/>
  <c r="AY89" i="1"/>
  <c r="AX89" i="1"/>
  <c r="BI155" i="2"/>
  <c r="BH155" i="2"/>
  <c r="BG155" i="2"/>
  <c r="BF155" i="2"/>
  <c r="AA155" i="2"/>
  <c r="AA154" i="2" s="1"/>
  <c r="Y155" i="2"/>
  <c r="Y154" i="2" s="1"/>
  <c r="W155" i="2"/>
  <c r="W154" i="2" s="1"/>
  <c r="BK155" i="2"/>
  <c r="BK154" i="2" s="1"/>
  <c r="N154" i="2" s="1"/>
  <c r="N101" i="2" s="1"/>
  <c r="N155" i="2"/>
  <c r="BE155" i="2" s="1"/>
  <c r="BI153" i="2"/>
  <c r="BH153" i="2"/>
  <c r="BG153" i="2"/>
  <c r="BF153" i="2"/>
  <c r="AA153" i="2"/>
  <c r="AA152" i="2" s="1"/>
  <c r="Y153" i="2"/>
  <c r="Y152" i="2" s="1"/>
  <c r="W153" i="2"/>
  <c r="W152" i="2"/>
  <c r="BK153" i="2"/>
  <c r="BK152" i="2" s="1"/>
  <c r="N152" i="2" s="1"/>
  <c r="N100" i="2" s="1"/>
  <c r="N153" i="2"/>
  <c r="BE153" i="2" s="1"/>
  <c r="BI151" i="2"/>
  <c r="BH151" i="2"/>
  <c r="BG151" i="2"/>
  <c r="BF151" i="2"/>
  <c r="AA151" i="2"/>
  <c r="Y151" i="2"/>
  <c r="W151" i="2"/>
  <c r="BK151" i="2"/>
  <c r="N151" i="2"/>
  <c r="BE151" i="2"/>
  <c r="BI150" i="2"/>
  <c r="BH150" i="2"/>
  <c r="BG150" i="2"/>
  <c r="BF150" i="2"/>
  <c r="AA150" i="2"/>
  <c r="AA149" i="2" s="1"/>
  <c r="Y150" i="2"/>
  <c r="Y149" i="2"/>
  <c r="W150" i="2"/>
  <c r="BK150" i="2"/>
  <c r="BK149" i="2" s="1"/>
  <c r="N149" i="2" s="1"/>
  <c r="N99" i="2" s="1"/>
  <c r="N150" i="2"/>
  <c r="BE150" i="2" s="1"/>
  <c r="BI148" i="2"/>
  <c r="BH148" i="2"/>
  <c r="BG148" i="2"/>
  <c r="BF148" i="2"/>
  <c r="AA148" i="2"/>
  <c r="AA147" i="2" s="1"/>
  <c r="Y148" i="2"/>
  <c r="Y147" i="2" s="1"/>
  <c r="W148" i="2"/>
  <c r="W147" i="2" s="1"/>
  <c r="BK148" i="2"/>
  <c r="BK147" i="2"/>
  <c r="N147" i="2" s="1"/>
  <c r="N98" i="2" s="1"/>
  <c r="N148" i="2"/>
  <c r="BE148" i="2"/>
  <c r="BI146" i="2"/>
  <c r="BH146" i="2"/>
  <c r="BG146" i="2"/>
  <c r="BF146" i="2"/>
  <c r="AA146" i="2"/>
  <c r="Y146" i="2"/>
  <c r="W146" i="2"/>
  <c r="BK146" i="2"/>
  <c r="N146" i="2"/>
  <c r="BE146" i="2" s="1"/>
  <c r="BI145" i="2"/>
  <c r="BH145" i="2"/>
  <c r="BG145" i="2"/>
  <c r="BF145" i="2"/>
  <c r="AA145" i="2"/>
  <c r="AA144" i="2" s="1"/>
  <c r="Y145" i="2"/>
  <c r="Y144" i="2"/>
  <c r="W145" i="2"/>
  <c r="BK145" i="2"/>
  <c r="N145" i="2"/>
  <c r="BE145" i="2" s="1"/>
  <c r="BI142" i="2"/>
  <c r="BH142" i="2"/>
  <c r="BG142" i="2"/>
  <c r="BF142" i="2"/>
  <c r="AA142" i="2"/>
  <c r="Y142" i="2"/>
  <c r="W142" i="2"/>
  <c r="BK142" i="2"/>
  <c r="N142" i="2"/>
  <c r="BE142" i="2" s="1"/>
  <c r="BI141" i="2"/>
  <c r="BH141" i="2"/>
  <c r="BG141" i="2"/>
  <c r="BF141" i="2"/>
  <c r="AA141" i="2"/>
  <c r="AA140" i="2"/>
  <c r="Y141" i="2"/>
  <c r="Y140" i="2" s="1"/>
  <c r="W141" i="2"/>
  <c r="W140" i="2"/>
  <c r="BK141" i="2"/>
  <c r="BK140" i="2" s="1"/>
  <c r="N140" i="2" s="1"/>
  <c r="N95" i="2" s="1"/>
  <c r="N141" i="2"/>
  <c r="BE141" i="2" s="1"/>
  <c r="BI139" i="2"/>
  <c r="BH139" i="2"/>
  <c r="BG139" i="2"/>
  <c r="BF139" i="2"/>
  <c r="AA139" i="2"/>
  <c r="Y139" i="2"/>
  <c r="Y135" i="2" s="1"/>
  <c r="W139" i="2"/>
  <c r="BK139" i="2"/>
  <c r="BK135" i="2" s="1"/>
  <c r="N135" i="2" s="1"/>
  <c r="N94" i="2" s="1"/>
  <c r="N139" i="2"/>
  <c r="BE139" i="2" s="1"/>
  <c r="BI138" i="2"/>
  <c r="BH138" i="2"/>
  <c r="BG138" i="2"/>
  <c r="BF138" i="2"/>
  <c r="AA138" i="2"/>
  <c r="Y138" i="2"/>
  <c r="W138" i="2"/>
  <c r="BK138" i="2"/>
  <c r="N138" i="2"/>
  <c r="BE138" i="2" s="1"/>
  <c r="BI137" i="2"/>
  <c r="BH137" i="2"/>
  <c r="BG137" i="2"/>
  <c r="BF137" i="2"/>
  <c r="AA137" i="2"/>
  <c r="Y137" i="2"/>
  <c r="W137" i="2"/>
  <c r="BK137" i="2"/>
  <c r="N137" i="2"/>
  <c r="BE137" i="2"/>
  <c r="BI136" i="2"/>
  <c r="BH136" i="2"/>
  <c r="BG136" i="2"/>
  <c r="BF136" i="2"/>
  <c r="AA136" i="2"/>
  <c r="Y136" i="2"/>
  <c r="W136" i="2"/>
  <c r="BK136" i="2"/>
  <c r="N136" i="2"/>
  <c r="BE136" i="2" s="1"/>
  <c r="BI134" i="2"/>
  <c r="BH134" i="2"/>
  <c r="BG134" i="2"/>
  <c r="BF134" i="2"/>
  <c r="AA134" i="2"/>
  <c r="Y134" i="2"/>
  <c r="W134" i="2"/>
  <c r="BK134" i="2"/>
  <c r="N134" i="2"/>
  <c r="BE134" i="2" s="1"/>
  <c r="BI133" i="2"/>
  <c r="BH133" i="2"/>
  <c r="BG133" i="2"/>
  <c r="BF133" i="2"/>
  <c r="AA133" i="2"/>
  <c r="Y133" i="2"/>
  <c r="W133" i="2"/>
  <c r="BK133" i="2"/>
  <c r="N133" i="2"/>
  <c r="BE133" i="2"/>
  <c r="BI132" i="2"/>
  <c r="BH132" i="2"/>
  <c r="BG132" i="2"/>
  <c r="BF132" i="2"/>
  <c r="AA132" i="2"/>
  <c r="Y132" i="2"/>
  <c r="W132" i="2"/>
  <c r="W130" i="2" s="1"/>
  <c r="BK132" i="2"/>
  <c r="N132" i="2"/>
  <c r="BE132" i="2" s="1"/>
  <c r="BI131" i="2"/>
  <c r="BH131" i="2"/>
  <c r="BG131" i="2"/>
  <c r="BF131" i="2"/>
  <c r="AA131" i="2"/>
  <c r="AA130" i="2" s="1"/>
  <c r="Y131" i="2"/>
  <c r="W131" i="2"/>
  <c r="BK131" i="2"/>
  <c r="N131" i="2"/>
  <c r="BE131" i="2" s="1"/>
  <c r="BI129" i="2"/>
  <c r="BH129" i="2"/>
  <c r="BG129" i="2"/>
  <c r="BF129" i="2"/>
  <c r="AA129" i="2"/>
  <c r="Y129" i="2"/>
  <c r="W129" i="2"/>
  <c r="BK129" i="2"/>
  <c r="N129" i="2"/>
  <c r="BE129" i="2"/>
  <c r="BI128" i="2"/>
  <c r="BH128" i="2"/>
  <c r="BG128" i="2"/>
  <c r="BF128" i="2"/>
  <c r="AA128" i="2"/>
  <c r="AA127" i="2" s="1"/>
  <c r="Y128" i="2"/>
  <c r="Y127" i="2"/>
  <c r="W128" i="2"/>
  <c r="W127" i="2" s="1"/>
  <c r="BK128" i="2"/>
  <c r="BK127" i="2"/>
  <c r="N127" i="2" s="1"/>
  <c r="N92" i="2" s="1"/>
  <c r="N128" i="2"/>
  <c r="BE128" i="2" s="1"/>
  <c r="BI126" i="2"/>
  <c r="BH126" i="2"/>
  <c r="H36" i="2" s="1"/>
  <c r="BC89" i="1" s="1"/>
  <c r="BG126" i="2"/>
  <c r="H35" i="2"/>
  <c r="BB89" i="1" s="1"/>
  <c r="BF126" i="2"/>
  <c r="H34" i="2" s="1"/>
  <c r="BA89" i="1" s="1"/>
  <c r="AA126" i="2"/>
  <c r="AA125" i="2" s="1"/>
  <c r="Y126" i="2"/>
  <c r="Y125" i="2" s="1"/>
  <c r="W126" i="2"/>
  <c r="W125" i="2"/>
  <c r="BK126" i="2"/>
  <c r="BK125" i="2" s="1"/>
  <c r="N126" i="2"/>
  <c r="BE126" i="2" s="1"/>
  <c r="F117" i="2"/>
  <c r="F115" i="2"/>
  <c r="M29" i="2"/>
  <c r="AS89" i="1"/>
  <c r="F82" i="2"/>
  <c r="F80" i="2"/>
  <c r="O22" i="2"/>
  <c r="E22" i="2"/>
  <c r="M120" i="2" s="1"/>
  <c r="O21" i="2"/>
  <c r="O19" i="2"/>
  <c r="E19" i="2"/>
  <c r="M119" i="2" s="1"/>
  <c r="O18" i="2"/>
  <c r="O16" i="2"/>
  <c r="E16" i="2"/>
  <c r="F120" i="2"/>
  <c r="F85" i="2"/>
  <c r="O15" i="2"/>
  <c r="O13" i="2"/>
  <c r="E13" i="2"/>
  <c r="F119" i="2"/>
  <c r="F84" i="2"/>
  <c r="O12" i="2"/>
  <c r="O10" i="2"/>
  <c r="M117" i="2" s="1"/>
  <c r="F6" i="2"/>
  <c r="F78" i="2" s="1"/>
  <c r="F113" i="2"/>
  <c r="AK27" i="1"/>
  <c r="AM83" i="1"/>
  <c r="L83" i="1"/>
  <c r="AM82" i="1"/>
  <c r="L82" i="1"/>
  <c r="AM80" i="1"/>
  <c r="L80" i="1"/>
  <c r="L78" i="1"/>
  <c r="L77" i="1"/>
  <c r="H36" i="7" l="1"/>
  <c r="BC94" i="1" s="1"/>
  <c r="AA135" i="2"/>
  <c r="AA124" i="2" s="1"/>
  <c r="AA123" i="2" s="1"/>
  <c r="H34" i="4"/>
  <c r="BA91" i="1" s="1"/>
  <c r="Y143" i="5"/>
  <c r="H35" i="9"/>
  <c r="BC97" i="1" s="1"/>
  <c r="H37" i="2"/>
  <c r="BD89" i="1" s="1"/>
  <c r="H35" i="6"/>
  <c r="BB93" i="1" s="1"/>
  <c r="H37" i="6"/>
  <c r="BD93" i="1" s="1"/>
  <c r="H36" i="3"/>
  <c r="BC90" i="1" s="1"/>
  <c r="BC88" i="1" s="1"/>
  <c r="H35" i="12"/>
  <c r="BC100" i="1" s="1"/>
  <c r="H33" i="4"/>
  <c r="AZ91" i="1" s="1"/>
  <c r="AA124" i="6"/>
  <c r="W135" i="2"/>
  <c r="W124" i="2" s="1"/>
  <c r="W123" i="2" s="1"/>
  <c r="AU89" i="1" s="1"/>
  <c r="H36" i="6"/>
  <c r="BC93" i="1" s="1"/>
  <c r="H35" i="4"/>
  <c r="BB91" i="1" s="1"/>
  <c r="AA137" i="4"/>
  <c r="F83" i="12"/>
  <c r="AA128" i="4"/>
  <c r="AA122" i="4" s="1"/>
  <c r="AA121" i="4" s="1"/>
  <c r="W117" i="8"/>
  <c r="W116" i="8" s="1"/>
  <c r="AU96" i="1" s="1"/>
  <c r="AU95" i="1" s="1"/>
  <c r="M85" i="4"/>
  <c r="W140" i="4"/>
  <c r="W137" i="4" s="1"/>
  <c r="AA143" i="5"/>
  <c r="H33" i="7"/>
  <c r="AZ94" i="1" s="1"/>
  <c r="M81" i="11"/>
  <c r="Y148" i="5"/>
  <c r="F78" i="10"/>
  <c r="M33" i="11"/>
  <c r="AW99" i="1" s="1"/>
  <c r="Y143" i="2"/>
  <c r="AA143" i="2"/>
  <c r="H34" i="6"/>
  <c r="BA93" i="1" s="1"/>
  <c r="Y122" i="3"/>
  <c r="Y121" i="3" s="1"/>
  <c r="AA122" i="3"/>
  <c r="AA121" i="3" s="1"/>
  <c r="Y111" i="12"/>
  <c r="Y110" i="12" s="1"/>
  <c r="M33" i="12"/>
  <c r="AW100" i="1" s="1"/>
  <c r="M34" i="2"/>
  <c r="AW89" i="1" s="1"/>
  <c r="BK130" i="7"/>
  <c r="N130" i="7" s="1"/>
  <c r="N93" i="7" s="1"/>
  <c r="M117" i="4"/>
  <c r="H34" i="3"/>
  <c r="BA90" i="1" s="1"/>
  <c r="AA140" i="7"/>
  <c r="AA123" i="7" s="1"/>
  <c r="BK113" i="10"/>
  <c r="N113" i="10" s="1"/>
  <c r="N90" i="10" s="1"/>
  <c r="W124" i="5"/>
  <c r="H36" i="4"/>
  <c r="BC91" i="1" s="1"/>
  <c r="BK130" i="5"/>
  <c r="N130" i="5" s="1"/>
  <c r="N93" i="5" s="1"/>
  <c r="BK113" i="9"/>
  <c r="BK112" i="9" s="1"/>
  <c r="M34" i="5"/>
  <c r="AW92" i="1" s="1"/>
  <c r="H33" i="10"/>
  <c r="BA98" i="1" s="1"/>
  <c r="H35" i="11"/>
  <c r="BC99" i="1" s="1"/>
  <c r="F119" i="5"/>
  <c r="Y130" i="5"/>
  <c r="Y124" i="5" s="1"/>
  <c r="Y123" i="5" s="1"/>
  <c r="BK124" i="7"/>
  <c r="N124" i="7" s="1"/>
  <c r="N90" i="7" s="1"/>
  <c r="M110" i="8"/>
  <c r="M34" i="8"/>
  <c r="AW96" i="1" s="1"/>
  <c r="H36" i="11"/>
  <c r="BD99" i="1" s="1"/>
  <c r="H32" i="12"/>
  <c r="AZ100" i="1" s="1"/>
  <c r="AA135" i="5"/>
  <c r="H35" i="3"/>
  <c r="BB90" i="1" s="1"/>
  <c r="BB88" i="1" s="1"/>
  <c r="H37" i="3"/>
  <c r="BD90" i="1" s="1"/>
  <c r="Y137" i="4"/>
  <c r="W140" i="7"/>
  <c r="W123" i="7" s="1"/>
  <c r="AU94" i="1" s="1"/>
  <c r="AA140" i="5"/>
  <c r="AA124" i="5"/>
  <c r="AA145" i="6"/>
  <c r="AA140" i="4"/>
  <c r="AA117" i="8"/>
  <c r="AA116" i="8" s="1"/>
  <c r="BK130" i="2"/>
  <c r="N130" i="2" s="1"/>
  <c r="N93" i="2" s="1"/>
  <c r="BK125" i="4"/>
  <c r="N125" i="4" s="1"/>
  <c r="N92" i="4" s="1"/>
  <c r="H35" i="5"/>
  <c r="BB92" i="1" s="1"/>
  <c r="F78" i="9"/>
  <c r="BK111" i="12"/>
  <c r="F78" i="7"/>
  <c r="F83" i="10"/>
  <c r="H35" i="10"/>
  <c r="BC98" i="1" s="1"/>
  <c r="BK130" i="6"/>
  <c r="N130" i="6" s="1"/>
  <c r="N93" i="6" s="1"/>
  <c r="F112" i="8"/>
  <c r="H36" i="8"/>
  <c r="BC96" i="1" s="1"/>
  <c r="BC95" i="1" s="1"/>
  <c r="AY95" i="1" s="1"/>
  <c r="F84" i="11"/>
  <c r="Y140" i="7"/>
  <c r="Y123" i="7" s="1"/>
  <c r="AS88" i="1"/>
  <c r="AS87" i="1" s="1"/>
  <c r="BK148" i="5"/>
  <c r="N148" i="5" s="1"/>
  <c r="N99" i="5" s="1"/>
  <c r="W128" i="4"/>
  <c r="W122" i="4" s="1"/>
  <c r="M82" i="2"/>
  <c r="Y130" i="2"/>
  <c r="Y124" i="2" s="1"/>
  <c r="Y123" i="2" s="1"/>
  <c r="BK144" i="2"/>
  <c r="N144" i="2" s="1"/>
  <c r="N97" i="2" s="1"/>
  <c r="F85" i="5"/>
  <c r="H37" i="5"/>
  <c r="BD92" i="1" s="1"/>
  <c r="W130" i="6"/>
  <c r="M33" i="9"/>
  <c r="AW97" i="1" s="1"/>
  <c r="W144" i="2"/>
  <c r="W143" i="2" s="1"/>
  <c r="W149" i="2"/>
  <c r="BK132" i="3"/>
  <c r="N132" i="3" s="1"/>
  <c r="N94" i="3" s="1"/>
  <c r="W124" i="6"/>
  <c r="Y130" i="6"/>
  <c r="W140" i="6"/>
  <c r="N125" i="2"/>
  <c r="N91" i="2" s="1"/>
  <c r="H33" i="2"/>
  <c r="AZ89" i="1" s="1"/>
  <c r="M33" i="2"/>
  <c r="AV89" i="1" s="1"/>
  <c r="AT89" i="1" s="1"/>
  <c r="M84" i="2"/>
  <c r="BK122" i="3"/>
  <c r="N123" i="3"/>
  <c r="N91" i="3" s="1"/>
  <c r="BK137" i="3"/>
  <c r="N137" i="3" s="1"/>
  <c r="N96" i="3" s="1"/>
  <c r="N138" i="3"/>
  <c r="N97" i="3" s="1"/>
  <c r="AA137" i="3"/>
  <c r="M33" i="4"/>
  <c r="AV91" i="1" s="1"/>
  <c r="M85" i="2"/>
  <c r="W122" i="3"/>
  <c r="W137" i="3"/>
  <c r="Y121" i="4"/>
  <c r="H33" i="3"/>
  <c r="AZ90" i="1" s="1"/>
  <c r="M33" i="3"/>
  <c r="AV90" i="1" s="1"/>
  <c r="AT90" i="1" s="1"/>
  <c r="M85" i="3"/>
  <c r="F78" i="4"/>
  <c r="F85" i="4"/>
  <c r="M85" i="5"/>
  <c r="M33" i="5"/>
  <c r="AV92" i="1" s="1"/>
  <c r="M33" i="6"/>
  <c r="AV93" i="1" s="1"/>
  <c r="AT93" i="1" s="1"/>
  <c r="H33" i="6"/>
  <c r="AZ93" i="1" s="1"/>
  <c r="BK140" i="6"/>
  <c r="N140" i="6" s="1"/>
  <c r="N96" i="6" s="1"/>
  <c r="AA140" i="6"/>
  <c r="M82" i="3"/>
  <c r="F84" i="3"/>
  <c r="M34" i="4"/>
  <c r="AW91" i="1" s="1"/>
  <c r="N125" i="6"/>
  <c r="N91" i="6" s="1"/>
  <c r="W143" i="5"/>
  <c r="Y124" i="6"/>
  <c r="Y140" i="6"/>
  <c r="M117" i="6"/>
  <c r="F119" i="6"/>
  <c r="N141" i="6"/>
  <c r="N97" i="6" s="1"/>
  <c r="M117" i="7"/>
  <c r="F119" i="7"/>
  <c r="M32" i="10"/>
  <c r="AV98" i="1" s="1"/>
  <c r="H32" i="10"/>
  <c r="AZ98" i="1" s="1"/>
  <c r="M32" i="11"/>
  <c r="AV99" i="1" s="1"/>
  <c r="AT99" i="1" s="1"/>
  <c r="H32" i="11"/>
  <c r="AZ99" i="1" s="1"/>
  <c r="BK143" i="5"/>
  <c r="N143" i="5" s="1"/>
  <c r="N96" i="5" s="1"/>
  <c r="N141" i="7"/>
  <c r="N97" i="7" s="1"/>
  <c r="BK140" i="7"/>
  <c r="N140" i="7" s="1"/>
  <c r="N96" i="7" s="1"/>
  <c r="H33" i="8"/>
  <c r="AZ96" i="1" s="1"/>
  <c r="AZ95" i="1" s="1"/>
  <c r="AV95" i="1" s="1"/>
  <c r="M33" i="8"/>
  <c r="AV96" i="1" s="1"/>
  <c r="H32" i="9"/>
  <c r="AZ97" i="1" s="1"/>
  <c r="M32" i="9"/>
  <c r="AV97" i="1" s="1"/>
  <c r="AT97" i="1" s="1"/>
  <c r="N113" i="11"/>
  <c r="N90" i="11" s="1"/>
  <c r="BK112" i="11"/>
  <c r="M85" i="6"/>
  <c r="M85" i="7"/>
  <c r="BK117" i="8"/>
  <c r="N118" i="8"/>
  <c r="N91" i="8" s="1"/>
  <c r="BK122" i="8"/>
  <c r="N122" i="8" s="1"/>
  <c r="N93" i="8" s="1"/>
  <c r="N123" i="8"/>
  <c r="N94" i="8" s="1"/>
  <c r="N111" i="12"/>
  <c r="N89" i="12" s="1"/>
  <c r="BK110" i="12"/>
  <c r="N110" i="12" s="1"/>
  <c r="N88" i="12" s="1"/>
  <c r="M85" i="8"/>
  <c r="M84" i="9"/>
  <c r="H34" i="7"/>
  <c r="BA94" i="1" s="1"/>
  <c r="BA88" i="1" s="1"/>
  <c r="H34" i="8"/>
  <c r="BA96" i="1" s="1"/>
  <c r="BA95" i="1" s="1"/>
  <c r="AW95" i="1" s="1"/>
  <c r="H33" i="9"/>
  <c r="BA97" i="1" s="1"/>
  <c r="M33" i="10"/>
  <c r="AW98" i="1" s="1"/>
  <c r="M83" i="11"/>
  <c r="M83" i="12"/>
  <c r="M32" i="12"/>
  <c r="AV100" i="1" s="1"/>
  <c r="AT100" i="1" s="1"/>
  <c r="H33" i="12"/>
  <c r="BA100" i="1" s="1"/>
  <c r="M84" i="10"/>
  <c r="M84" i="11"/>
  <c r="M84" i="12"/>
  <c r="W121" i="4" l="1"/>
  <c r="AU91" i="1" s="1"/>
  <c r="AY88" i="1"/>
  <c r="BC87" i="1"/>
  <c r="AY87" i="1" s="1"/>
  <c r="AX88" i="1"/>
  <c r="BB87" i="1"/>
  <c r="BD88" i="1"/>
  <c r="BD87" i="1" s="1"/>
  <c r="W35" i="1" s="1"/>
  <c r="BK124" i="2"/>
  <c r="N113" i="9"/>
  <c r="N90" i="9" s="1"/>
  <c r="BK124" i="5"/>
  <c r="BK122" i="4"/>
  <c r="BK124" i="6"/>
  <c r="BK143" i="2"/>
  <c r="N143" i="2" s="1"/>
  <c r="N96" i="2" s="1"/>
  <c r="AT92" i="1"/>
  <c r="AA123" i="5"/>
  <c r="W123" i="5"/>
  <c r="AU92" i="1" s="1"/>
  <c r="W123" i="6"/>
  <c r="AU93" i="1" s="1"/>
  <c r="BK112" i="10"/>
  <c r="N112" i="10" s="1"/>
  <c r="N89" i="10" s="1"/>
  <c r="AT96" i="1"/>
  <c r="AA123" i="6"/>
  <c r="W121" i="3"/>
  <c r="AU90" i="1" s="1"/>
  <c r="AU88" i="1" s="1"/>
  <c r="AU87" i="1" s="1"/>
  <c r="AW88" i="1"/>
  <c r="BA87" i="1"/>
  <c r="N112" i="9"/>
  <c r="N89" i="9" s="1"/>
  <c r="BK111" i="9"/>
  <c r="N111" i="9" s="1"/>
  <c r="N88" i="9" s="1"/>
  <c r="M27" i="12"/>
  <c r="M30" i="12" s="1"/>
  <c r="L93" i="12"/>
  <c r="BK123" i="7"/>
  <c r="N123" i="7" s="1"/>
  <c r="N89" i="7" s="1"/>
  <c r="Y123" i="6"/>
  <c r="N124" i="5"/>
  <c r="N90" i="5" s="1"/>
  <c r="BK123" i="5"/>
  <c r="N123" i="5" s="1"/>
  <c r="N89" i="5" s="1"/>
  <c r="AT91" i="1"/>
  <c r="AZ88" i="1"/>
  <c r="BK111" i="11"/>
  <c r="N111" i="11" s="1"/>
  <c r="N88" i="11" s="1"/>
  <c r="N112" i="11"/>
  <c r="N89" i="11" s="1"/>
  <c r="AT98" i="1"/>
  <c r="N122" i="3"/>
  <c r="N90" i="3" s="1"/>
  <c r="BK121" i="3"/>
  <c r="N121" i="3" s="1"/>
  <c r="N89" i="3" s="1"/>
  <c r="N117" i="8"/>
  <c r="N90" i="8" s="1"/>
  <c r="BK116" i="8"/>
  <c r="N116" i="8" s="1"/>
  <c r="N89" i="8" s="1"/>
  <c r="AT95" i="1"/>
  <c r="BK123" i="6"/>
  <c r="N123" i="6" s="1"/>
  <c r="N89" i="6" s="1"/>
  <c r="N124" i="6"/>
  <c r="N90" i="6" s="1"/>
  <c r="N124" i="2"/>
  <c r="N90" i="2" s="1"/>
  <c r="BK123" i="2"/>
  <c r="N123" i="2" s="1"/>
  <c r="N89" i="2" s="1"/>
  <c r="W33" i="1"/>
  <c r="AX87" i="1"/>
  <c r="BK111" i="10" l="1"/>
  <c r="N111" i="10" s="1"/>
  <c r="N88" i="10" s="1"/>
  <c r="N122" i="4"/>
  <c r="N90" i="4" s="1"/>
  <c r="BK121" i="4"/>
  <c r="N121" i="4" s="1"/>
  <c r="N89" i="4" s="1"/>
  <c r="W34" i="1"/>
  <c r="M28" i="8"/>
  <c r="M31" i="8" s="1"/>
  <c r="L98" i="8"/>
  <c r="M27" i="11"/>
  <c r="M30" i="11" s="1"/>
  <c r="L94" i="11"/>
  <c r="M28" i="7"/>
  <c r="M31" i="7" s="1"/>
  <c r="L105" i="7"/>
  <c r="AV88" i="1"/>
  <c r="AT88" i="1" s="1"/>
  <c r="AZ87" i="1"/>
  <c r="M28" i="5"/>
  <c r="M31" i="5" s="1"/>
  <c r="L105" i="5"/>
  <c r="AW87" i="1"/>
  <c r="AK32" i="1" s="1"/>
  <c r="W32" i="1"/>
  <c r="M28" i="6"/>
  <c r="M31" i="6" s="1"/>
  <c r="L105" i="6"/>
  <c r="M28" i="3"/>
  <c r="M31" i="3" s="1"/>
  <c r="L103" i="3"/>
  <c r="M27" i="10"/>
  <c r="M30" i="10" s="1"/>
  <c r="L94" i="10"/>
  <c r="AG100" i="1"/>
  <c r="AN100" i="1" s="1"/>
  <c r="L38" i="12"/>
  <c r="M28" i="2"/>
  <c r="M31" i="2" s="1"/>
  <c r="L105" i="2"/>
  <c r="M27" i="9"/>
  <c r="M30" i="9" s="1"/>
  <c r="L94" i="9"/>
  <c r="M28" i="4" l="1"/>
  <c r="M31" i="4" s="1"/>
  <c r="L103" i="4"/>
  <c r="W31" i="1"/>
  <c r="AV87" i="1"/>
  <c r="AG98" i="1"/>
  <c r="AN98" i="1" s="1"/>
  <c r="L38" i="10"/>
  <c r="AG93" i="1"/>
  <c r="AN93" i="1" s="1"/>
  <c r="L39" i="6"/>
  <c r="AG99" i="1"/>
  <c r="AN99" i="1" s="1"/>
  <c r="L38" i="11"/>
  <c r="AG89" i="1"/>
  <c r="L39" i="2"/>
  <c r="AG97" i="1"/>
  <c r="AN97" i="1" s="1"/>
  <c r="L38" i="9"/>
  <c r="AG90" i="1"/>
  <c r="AN90" i="1" s="1"/>
  <c r="L39" i="3"/>
  <c r="AG92" i="1"/>
  <c r="AN92" i="1" s="1"/>
  <c r="L39" i="5"/>
  <c r="AG94" i="1"/>
  <c r="AN94" i="1" s="1"/>
  <c r="L39" i="7"/>
  <c r="AG96" i="1"/>
  <c r="L39" i="8"/>
  <c r="AG91" i="1" l="1"/>
  <c r="AN91" i="1" s="1"/>
  <c r="L39" i="4"/>
  <c r="AG95" i="1"/>
  <c r="AN95" i="1" s="1"/>
  <c r="AN96" i="1"/>
  <c r="AT87" i="1"/>
  <c r="AK31" i="1"/>
  <c r="AN89" i="1"/>
  <c r="AG88" i="1"/>
  <c r="AN88" i="1" l="1"/>
  <c r="AG87" i="1"/>
  <c r="AG104" i="1" l="1"/>
  <c r="AN87" i="1"/>
  <c r="AN104" i="1" s="1"/>
  <c r="AK26" i="1"/>
  <c r="AK29" i="1" s="1"/>
  <c r="AK37" i="1" s="1"/>
</calcChain>
</file>

<file path=xl/sharedStrings.xml><?xml version="1.0" encoding="utf-8"?>
<sst xmlns="http://schemas.openxmlformats.org/spreadsheetml/2006/main" count="3965" uniqueCount="478">
  <si>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</si>
  <si>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</si>
  <si>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</si>
  <si>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</si>
  <si>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</si>
  <si>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</si>
  <si>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</si>
  <si>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</si>
  <si>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</si>
  <si>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</si>
  <si>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</si>
  <si>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</si>
  <si>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</si>
  <si>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</si>
  <si>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</si>
  <si>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</si>
  <si>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2018/004</t>
  </si>
  <si>
    <t>Stavba:</t>
  </si>
  <si>
    <t>Dětské sportovně-kulturní centrum Staré Brno</t>
  </si>
  <si>
    <t>JKSO:</t>
  </si>
  <si>
    <t/>
  </si>
  <si>
    <t>CC-CZ:</t>
  </si>
  <si>
    <t>Místo:</t>
  </si>
  <si>
    <t>Brno</t>
  </si>
  <si>
    <t>Datum:</t>
  </si>
  <si>
    <t>17. 2. 2018</t>
  </si>
  <si>
    <t>Objednatel:</t>
  </si>
  <si>
    <t>IČ:</t>
  </si>
  <si>
    <t xml:space="preserve"> </t>
  </si>
  <si>
    <t>DIČ:</t>
  </si>
  <si>
    <t>Zhotovitel: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</si>
  <si>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</si>
  <si>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</si>
  <si>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</si>
  <si>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</si>
  <si>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</si>
  <si>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</si>
  <si>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</si>
  <si>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</si>
  <si>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</si>
  <si>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</si>
  <si>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</si>
  <si>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</si>
  <si>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</si>
  <si>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</si>
  <si>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</si>
  <si>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</si>
  <si>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</si>
  <si>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</si>
  <si>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</si>
  <si>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</si>
  <si>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</si>
  <si>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</si>
  <si>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</si>
  <si>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</si>
  <si>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</si>
  <si>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</si>
  <si>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</si>
  <si>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</si>
  <si>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</si>
  <si>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</si>
  <si>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</si>
  <si>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</si>
  <si>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</si>
  <si>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</si>
  <si>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</si>
  <si>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</si>
  <si>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</si>
  <si>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</si>
  <si>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</si>
  <si>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</si>
  <si>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</si>
  <si>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</si>
  <si>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</si>
  <si>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</si>
  <si>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</si>
  <si>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</si>
  <si>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{112f150b-90af-4e66-96c2-5b54f4748bde}</t>
  </si>
  <si>
    <t>{00000000-0000-0000-0000-000000000000}</t>
  </si>
  <si>
    <t>SO01</t>
  </si>
  <si>
    <t>Dětské centrum</t>
  </si>
  <si>
    <t>1</t>
  </si>
  <si>
    <t>{5eccfbb6-5b61-48ee-9eff-9c3517add1c7}</t>
  </si>
  <si>
    <t>/</t>
  </si>
  <si>
    <t>SO01.01</t>
  </si>
  <si>
    <t>Blok Welness</t>
  </si>
  <si>
    <t>2</t>
  </si>
  <si>
    <t>{9c003069-a407-4841-baf8-7e2e2cc95722}</t>
  </si>
  <si>
    <t>SO01.02</t>
  </si>
  <si>
    <t>Blok Společenský sál</t>
  </si>
  <si>
    <t>{7945a825-ebb1-4ae5-a84a-218e8eb9a66e}</t>
  </si>
  <si>
    <t>SO01.03</t>
  </si>
  <si>
    <t>Blok Tělocvična</t>
  </si>
  <si>
    <t>{210fb5da-4d63-4bcd-ae73-2970d48a7fb2}</t>
  </si>
  <si>
    <t>SO01.04</t>
  </si>
  <si>
    <t>Blok Foyer, knihovna, kanceláře</t>
  </si>
  <si>
    <t>{bc5b81d0-d79f-4b35-ae94-2b9963c2d414}</t>
  </si>
  <si>
    <t>SO01.05</t>
  </si>
  <si>
    <t>Blok Ateliery</t>
  </si>
  <si>
    <t>{e5ff05ac-8087-4cb5-8ed3-9b7666cdc9c2}</t>
  </si>
  <si>
    <t>SO01.06</t>
  </si>
  <si>
    <t>Mateřská škola</t>
  </si>
  <si>
    <t>{86c8c80a-9bcf-4c48-b582-08fd47e3e1e5}</t>
  </si>
  <si>
    <t>SO02</t>
  </si>
  <si>
    <t>Venkovní terasy</t>
  </si>
  <si>
    <t>{3dd417c9-952d-43ad-8540-ac71aea72d1b}</t>
  </si>
  <si>
    <t>SO02.01</t>
  </si>
  <si>
    <t>Venkovní terasy přilehlé k dětskému centru</t>
  </si>
  <si>
    <t>{e0f4c9ed-f3f8-4950-91c5-d57a46fa88bf}</t>
  </si>
  <si>
    <t>SO04</t>
  </si>
  <si>
    <t>Venkovní plochy</t>
  </si>
  <si>
    <t>{0904392b-7d3c-4a56-a40f-9b08aca9b329}</t>
  </si>
  <si>
    <t>SO05</t>
  </si>
  <si>
    <t>Inženýrské sítě</t>
  </si>
  <si>
    <t>{cb0a29ac-64ae-4fca-b19e-8243b971c30e}</t>
  </si>
  <si>
    <t>SO06</t>
  </si>
  <si>
    <t>Přírodní amfiteátr</t>
  </si>
  <si>
    <t>{6ce10427-6711-4d68-b5b7-184dc7bba214}</t>
  </si>
  <si>
    <t>SO90</t>
  </si>
  <si>
    <t>Vedlejší a ostatní náklady</t>
  </si>
  <si>
    <t>{c6a0c4e4-db66-401b-8658-9d7f72f00189}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</si>
  <si>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</si>
  <si>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</si>
  <si>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</si>
  <si>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</si>
  <si>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</si>
  <si>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</si>
  <si>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</si>
  <si>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</si>
  <si>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</si>
  <si>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KRYCÍ LIST ROZPOČTU</t>
  </si>
  <si>
    <t>Objekt:</t>
  </si>
  <si>
    <t>SO01 - Dětské centrum</t>
  </si>
  <si>
    <t>Část:</t>
  </si>
  <si>
    <t>SO01.01 - Blok Welness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</si>
  <si>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</si>
  <si>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</si>
  <si>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</si>
  <si>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</si>
  <si>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</si>
  <si>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</si>
  <si>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</si>
  <si>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</si>
  <si>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</si>
  <si>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</si>
  <si>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</si>
  <si>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</si>
  <si>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</si>
  <si>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>PSV - PSV</t>
  </si>
  <si>
    <t xml:space="preserve">    720 - Zdravotechnické instalace</t>
  </si>
  <si>
    <t xml:space="preserve">    730 - Ústřední vytápění</t>
  </si>
  <si>
    <t xml:space="preserve">    740 - Elektromontáže</t>
  </si>
  <si>
    <t xml:space="preserve">    750 - Vzduchotechnika</t>
  </si>
  <si>
    <t xml:space="preserve">    766 - Konstrukce truhlářské</t>
  </si>
  <si>
    <t>2) Ostatní náklady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</si>
  <si>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</si>
  <si>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</si>
  <si>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</si>
  <si>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</si>
  <si>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</si>
  <si>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</si>
  <si>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</si>
  <si>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</si>
  <si>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</si>
  <si>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</si>
  <si>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</si>
  <si>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</si>
  <si>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</si>
  <si>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</si>
  <si>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</si>
  <si>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</si>
  <si>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1-001</t>
  </si>
  <si>
    <t xml:space="preserve">Terénní úpravy a výkopové prace </t>
  </si>
  <si>
    <t>blok</t>
  </si>
  <si>
    <t>4</t>
  </si>
  <si>
    <t>194216335</t>
  </si>
  <si>
    <t>2-001</t>
  </si>
  <si>
    <t>Základové konstrukce, základové pásy po obvodu a základové patky</t>
  </si>
  <si>
    <t>-647949877</t>
  </si>
  <si>
    <t>3</t>
  </si>
  <si>
    <t>2-002</t>
  </si>
  <si>
    <t>Základová deska, hydroizolační souvrství</t>
  </si>
  <si>
    <t>2082851702</t>
  </si>
  <si>
    <t>3-001</t>
  </si>
  <si>
    <t>Svislá nosná konstrukce ocelová</t>
  </si>
  <si>
    <t>-359555912</t>
  </si>
  <si>
    <t>5</t>
  </si>
  <si>
    <t>3-002</t>
  </si>
  <si>
    <t>Opláštění svislé nosné konstrukce, prosklené plochy 1/4 (hliníkové sloupkopříčkové stěny), plné plochy 3/4 (panely s výplní  izolační)</t>
  </si>
  <si>
    <t>stěna</t>
  </si>
  <si>
    <t>1875538489</t>
  </si>
  <si>
    <t>6</t>
  </si>
  <si>
    <t>3-003</t>
  </si>
  <si>
    <t>Opláštění svislé nosné konstrukce, obložení z dřevěných profilů</t>
  </si>
  <si>
    <t>2106810768</t>
  </si>
  <si>
    <t>7</t>
  </si>
  <si>
    <t>3-004</t>
  </si>
  <si>
    <t>Vnitřní příčky včetně povrchové úpravy</t>
  </si>
  <si>
    <t>m2</t>
  </si>
  <si>
    <t>976922398</t>
  </si>
  <si>
    <t>8</t>
  </si>
  <si>
    <t>4-001</t>
  </si>
  <si>
    <t>Vodorovná nosná konstrukce</t>
  </si>
  <si>
    <t>-756446416</t>
  </si>
  <si>
    <t>9</t>
  </si>
  <si>
    <t>4-002</t>
  </si>
  <si>
    <t>Střešní souvrství včetně tepelné izolace a ztraceného bednění</t>
  </si>
  <si>
    <t>507644079</t>
  </si>
  <si>
    <t>10</t>
  </si>
  <si>
    <t>4-003</t>
  </si>
  <si>
    <t>Stropní konstrukce mezi 1.NP a 2.NP</t>
  </si>
  <si>
    <t>-74179379</t>
  </si>
  <si>
    <t>11</t>
  </si>
  <si>
    <t>4-004</t>
  </si>
  <si>
    <t>Schodišťová konstrukce</t>
  </si>
  <si>
    <t>kus</t>
  </si>
  <si>
    <t>334218006</t>
  </si>
  <si>
    <t>12</t>
  </si>
  <si>
    <t>6-001</t>
  </si>
  <si>
    <t>Podlahové souvrství, tepelná izolace, roznáševí vrstva, nášlapná vrstva, separační vrstvy (1.NP)</t>
  </si>
  <si>
    <t>585905212</t>
  </si>
  <si>
    <t>13</t>
  </si>
  <si>
    <t>6-002</t>
  </si>
  <si>
    <t>Podlahové souvrství, tepelná izolace, roznáševí vrstva, nášlapná vrstva, separační vrstvy (mezi 1.NP a 2.NP)</t>
  </si>
  <si>
    <t>1034142188</t>
  </si>
  <si>
    <t>14</t>
  </si>
  <si>
    <t>720-001</t>
  </si>
  <si>
    <t>Vnitřní vodovod, vnitřní kanalizace, zařizovací předměty</t>
  </si>
  <si>
    <t>16</t>
  </si>
  <si>
    <t>-1756131639</t>
  </si>
  <si>
    <t>720-002</t>
  </si>
  <si>
    <t>Vnitřní bazén včetně technologie</t>
  </si>
  <si>
    <t>-1474670121</t>
  </si>
  <si>
    <t>730-001</t>
  </si>
  <si>
    <t>Ústřední vytápění</t>
  </si>
  <si>
    <t>-1996178002</t>
  </si>
  <si>
    <t>17</t>
  </si>
  <si>
    <t>740-001</t>
  </si>
  <si>
    <t>Elektroinstalační práce</t>
  </si>
  <si>
    <t>668368634</t>
  </si>
  <si>
    <t>20</t>
  </si>
  <si>
    <t>740-002</t>
  </si>
  <si>
    <t>Měření a regulace, konstrukce související s požární ochranou, autonomní systémy a podobně</t>
  </si>
  <si>
    <t>1762519669</t>
  </si>
  <si>
    <t>18</t>
  </si>
  <si>
    <t>750-001</t>
  </si>
  <si>
    <t>Vzduchotechnika</t>
  </si>
  <si>
    <t>1450556808</t>
  </si>
  <si>
    <t>19</t>
  </si>
  <si>
    <t>766-001</t>
  </si>
  <si>
    <t>Vnitřní výplně otvorů, včetně zárubní a příslušenství</t>
  </si>
  <si>
    <t>-2048469149</t>
  </si>
  <si>
    <t>SO01.02 - Blok Společenský sál</t>
  </si>
  <si>
    <t>414375656</t>
  </si>
  <si>
    <t>-236712804</t>
  </si>
  <si>
    <t>-860352005</t>
  </si>
  <si>
    <t>1795027376</t>
  </si>
  <si>
    <t>-1863602978</t>
  </si>
  <si>
    <t>-1253186899</t>
  </si>
  <si>
    <t>-2135566497</t>
  </si>
  <si>
    <t>-1455914552</t>
  </si>
  <si>
    <t>Podlahové souvrství, tepelná izolace, roznáševí vrstva, nášlapná vrstva, separační vrstvy</t>
  </si>
  <si>
    <t>-1122494503</t>
  </si>
  <si>
    <t>542960767</t>
  </si>
  <si>
    <t>-1532483595</t>
  </si>
  <si>
    <t>1632282474</t>
  </si>
  <si>
    <t>-833387779</t>
  </si>
  <si>
    <t>SO01.03 - Blok Tělocvična</t>
  </si>
  <si>
    <t>-1777839937</t>
  </si>
  <si>
    <t>-675009963</t>
  </si>
  <si>
    <t>-340619751</t>
  </si>
  <si>
    <t>-917394263</t>
  </si>
  <si>
    <t>471631620</t>
  </si>
  <si>
    <t>77847837</t>
  </si>
  <si>
    <t>-656566291</t>
  </si>
  <si>
    <t>780938943</t>
  </si>
  <si>
    <t>-1273166068</t>
  </si>
  <si>
    <t>1588013371</t>
  </si>
  <si>
    <t>-144122207</t>
  </si>
  <si>
    <t>-1585703099</t>
  </si>
  <si>
    <t>-768890571</t>
  </si>
  <si>
    <t>SO01.04 - Blok Foyer, knihovna, kanceláře</t>
  </si>
  <si>
    <t>1005659654</t>
  </si>
  <si>
    <t>1357967986</t>
  </si>
  <si>
    <t>395685952</t>
  </si>
  <si>
    <t>1216132797</t>
  </si>
  <si>
    <t>-1512127129</t>
  </si>
  <si>
    <t>-1344638513</t>
  </si>
  <si>
    <t>1913404383</t>
  </si>
  <si>
    <t>-795136818</t>
  </si>
  <si>
    <t>-783243180</t>
  </si>
  <si>
    <t>-442472556</t>
  </si>
  <si>
    <t>1171976660</t>
  </si>
  <si>
    <t>1044007027</t>
  </si>
  <si>
    <t>-1010012721</t>
  </si>
  <si>
    <t>-470360290</t>
  </si>
  <si>
    <t>1769134299</t>
  </si>
  <si>
    <t>1955471059</t>
  </si>
  <si>
    <t>Výtahová šachta s výtahem</t>
  </si>
  <si>
    <t>-292854328</t>
  </si>
  <si>
    <t>740-002.1</t>
  </si>
  <si>
    <t>346621666</t>
  </si>
  <si>
    <t>-105953315</t>
  </si>
  <si>
    <t>-386429657</t>
  </si>
  <si>
    <t>SO01.05 - Blok Ateliery</t>
  </si>
  <si>
    <t>-1263862433</t>
  </si>
  <si>
    <t>-1528296882</t>
  </si>
  <si>
    <t>629186829</t>
  </si>
  <si>
    <t>1854094417</t>
  </si>
  <si>
    <t>-158986191</t>
  </si>
  <si>
    <t>359029936</t>
  </si>
  <si>
    <t>-264077641</t>
  </si>
  <si>
    <t>247432565</t>
  </si>
  <si>
    <t>-1193720602</t>
  </si>
  <si>
    <t>1792554262</t>
  </si>
  <si>
    <t>-2108580127</t>
  </si>
  <si>
    <t>-751807209</t>
  </si>
  <si>
    <t>-989630527</t>
  </si>
  <si>
    <t>1569093153</t>
  </si>
  <si>
    <t>241001431</t>
  </si>
  <si>
    <t>1597962269</t>
  </si>
  <si>
    <t>SO01.06 - Mateřská škola</t>
  </si>
  <si>
    <t>1265075172</t>
  </si>
  <si>
    <t>-207658651</t>
  </si>
  <si>
    <t>-2052662158</t>
  </si>
  <si>
    <t>-308101079</t>
  </si>
  <si>
    <t>-1656475209</t>
  </si>
  <si>
    <t>344784948</t>
  </si>
  <si>
    <t>1531358196</t>
  </si>
  <si>
    <t>6565410</t>
  </si>
  <si>
    <t>-1840685952</t>
  </si>
  <si>
    <t>-1449716741</t>
  </si>
  <si>
    <t>-866098301</t>
  </si>
  <si>
    <t>-759170866</t>
  </si>
  <si>
    <t>-841693068</t>
  </si>
  <si>
    <t>-1073758866</t>
  </si>
  <si>
    <t>523211259</t>
  </si>
  <si>
    <t>-1584324938</t>
  </si>
  <si>
    <t>SO02 - Venkovní terasy</t>
  </si>
  <si>
    <t>SO02.01 - Venkovní terasy přilehlé k dětskému centru</t>
  </si>
  <si>
    <t>PSV - Práce a dodávky PSV</t>
  </si>
  <si>
    <t>-50233193</t>
  </si>
  <si>
    <t>Základové konstrukce, základové patky, podkladní vrstvy</t>
  </si>
  <si>
    <t>439490945</t>
  </si>
  <si>
    <t>Konstrukce terasy, podkladní profily, nášlapná vrstva včetně povrchové úpravy</t>
  </si>
  <si>
    <t>828097858</t>
  </si>
  <si>
    <t>SO04 - Venkovní plochy</t>
  </si>
  <si>
    <t xml:space="preserve">    5 - Komunikace pozemní</t>
  </si>
  <si>
    <t>001</t>
  </si>
  <si>
    <t>Travnaté plochy (zatravněné plochy s výsadbou drobných dřevin) včetně terénních úprav a modelace terénu</t>
  </si>
  <si>
    <t>1507476907</t>
  </si>
  <si>
    <t>002</t>
  </si>
  <si>
    <t>Zpevněné plochy pojížděné (dlážděné, popřípadě s živičným krytem)</t>
  </si>
  <si>
    <t>-1607076941</t>
  </si>
  <si>
    <t>003</t>
  </si>
  <si>
    <t>Zpevněné plochy pochůzí (dlážděné, popřípadě s živičným krytem)</t>
  </si>
  <si>
    <t>-2018080096</t>
  </si>
  <si>
    <t>004</t>
  </si>
  <si>
    <t>Zpevněné plochy pochůzí (mlatové cesty v parku)</t>
  </si>
  <si>
    <t>968028798</t>
  </si>
  <si>
    <t>005</t>
  </si>
  <si>
    <t>Výsadba vegetace a základní údžba vegetace</t>
  </si>
  <si>
    <t>783362406</t>
  </si>
  <si>
    <t>006</t>
  </si>
  <si>
    <t>Sportovní a relaxační prvky</t>
  </si>
  <si>
    <t>2030756289</t>
  </si>
  <si>
    <t>007</t>
  </si>
  <si>
    <t>Mobiliář</t>
  </si>
  <si>
    <t>1923218163</t>
  </si>
  <si>
    <t>008</t>
  </si>
  <si>
    <t>Venkovní osvětlení včetně rozvodů</t>
  </si>
  <si>
    <t>-1971395326</t>
  </si>
  <si>
    <t>009</t>
  </si>
  <si>
    <t>Travnaté hřiště</t>
  </si>
  <si>
    <t>-1392292123</t>
  </si>
  <si>
    <t>SO05 - Inženýrské sítě</t>
  </si>
  <si>
    <t>N00 - Nepojmenované práce</t>
  </si>
  <si>
    <t xml:space="preserve">    N01 - Nepojmenovaný díl</t>
  </si>
  <si>
    <t>Přípojka kanalizace a areálové rozvody splaškové kanalizace</t>
  </si>
  <si>
    <t>kpl</t>
  </si>
  <si>
    <t>512</t>
  </si>
  <si>
    <t>1730253949</t>
  </si>
  <si>
    <t>Přípojka kanalizace a areálové rozvody dešťové kanalizace, odvodnění plocha a vsakování</t>
  </si>
  <si>
    <t>1528291206</t>
  </si>
  <si>
    <t>Přípojka a areálové rozvody plynu, regulace a připojení</t>
  </si>
  <si>
    <t>-564985663</t>
  </si>
  <si>
    <t>Přípojka a areálové rozvody silnoproudu včetně hlavního rozvaděče a připojení</t>
  </si>
  <si>
    <t>-843514643</t>
  </si>
  <si>
    <t>Přípojka a areálové rozvody slaboproudu a sdělovacích kabelů</t>
  </si>
  <si>
    <t>-1640440327</t>
  </si>
  <si>
    <t>Přípojka a areálové rozvody pitné vody</t>
  </si>
  <si>
    <t>-1998902277</t>
  </si>
  <si>
    <t>SO06 - Přírodní amfiteátr</t>
  </si>
  <si>
    <t>864011196</t>
  </si>
  <si>
    <t>Opěrné zídky a sedáky</t>
  </si>
  <si>
    <t>894892792</t>
  </si>
  <si>
    <t>SO90 - Vedlejší a ostatní náklady</t>
  </si>
  <si>
    <t>OST,VRN - Ostatní náklady a vedlejší rozpočtové náklady</t>
  </si>
  <si>
    <t>900001</t>
  </si>
  <si>
    <t>Vybudování zařízení staveniště</t>
  </si>
  <si>
    <t>soubor</t>
  </si>
  <si>
    <t>-358730073</t>
  </si>
  <si>
    <t>900002</t>
  </si>
  <si>
    <t>Provoz zařízení staveniště</t>
  </si>
  <si>
    <t>-2013270074</t>
  </si>
  <si>
    <t>900003</t>
  </si>
  <si>
    <t>Odstranění zařízení staveniště</t>
  </si>
  <si>
    <t>-715053717</t>
  </si>
  <si>
    <t>900004</t>
  </si>
  <si>
    <t>Předání a převzetí zařízení staveniště</t>
  </si>
  <si>
    <t>591057969</t>
  </si>
  <si>
    <t>900005</t>
  </si>
  <si>
    <t>Zhotovení dokumentace skutečného provedení stavby</t>
  </si>
  <si>
    <t>-1751773032</t>
  </si>
  <si>
    <t>900006</t>
  </si>
  <si>
    <t>Geodetické zaměření skutečného provedení stavby</t>
  </si>
  <si>
    <t>-1873290257</t>
  </si>
  <si>
    <t>900007</t>
  </si>
  <si>
    <t>Vytýčení styvby akreditovaným geodetem úřed zahájením stavby</t>
  </si>
  <si>
    <t>995340105</t>
  </si>
  <si>
    <t>900008</t>
  </si>
  <si>
    <t>Zaměření a vytýčení stávajících inženýrských sítí</t>
  </si>
  <si>
    <t>112354250</t>
  </si>
  <si>
    <t>900009</t>
  </si>
  <si>
    <t>Propagace projektu</t>
  </si>
  <si>
    <t>1883221513</t>
  </si>
  <si>
    <t>900010</t>
  </si>
  <si>
    <t>Kompletní zkoušky a revize a odběry vzorků včetně předání veškeré dokumentace</t>
  </si>
  <si>
    <t>-1031332805</t>
  </si>
  <si>
    <t>900011</t>
  </si>
  <si>
    <t>Dočasná dopravní opatření a provozní vlivy</t>
  </si>
  <si>
    <t>1278867747</t>
  </si>
  <si>
    <t>900012</t>
  </si>
  <si>
    <t>Užívání veřejných prostranství a ploch spojené se záborem veřejných komunikací</t>
  </si>
  <si>
    <t>106388318</t>
  </si>
  <si>
    <t>900013</t>
  </si>
  <si>
    <t>Provozní řády</t>
  </si>
  <si>
    <t>737414093</t>
  </si>
  <si>
    <t>900014</t>
  </si>
  <si>
    <t>Zkušební provoz</t>
  </si>
  <si>
    <t>-1495293677</t>
  </si>
  <si>
    <t>900015</t>
  </si>
  <si>
    <t>Převzetí a předání díla, kolaudační řízení</t>
  </si>
  <si>
    <t>-134809143</t>
  </si>
  <si>
    <t>900016</t>
  </si>
  <si>
    <t>Kompletační činnost</t>
  </si>
  <si>
    <t>2035096924</t>
  </si>
  <si>
    <t>900017</t>
  </si>
  <si>
    <t>Údržba a čištění komunikací znečištěných převozem zeminy a ostatních mateiálů v průběhu výstavby</t>
  </si>
  <si>
    <t>174113650</t>
  </si>
  <si>
    <t>900018</t>
  </si>
  <si>
    <t>Mimostaveništní doprava a přesun kapacit</t>
  </si>
  <si>
    <t>1609224101</t>
  </si>
  <si>
    <t>900019</t>
  </si>
  <si>
    <t>Monitoring průběhu výstavby</t>
  </si>
  <si>
    <t>-1067714518</t>
  </si>
  <si>
    <t>900020</t>
  </si>
  <si>
    <t>Kompletační a koordinační činnost spojená s řízením subdodavatelů</t>
  </si>
  <si>
    <t>1513545528</t>
  </si>
  <si>
    <t>900021</t>
  </si>
  <si>
    <t>Náklady na zpracování realizační nebo dílenské projektové dokumentace včetně podkladů IGP</t>
  </si>
  <si>
    <t>1130362649</t>
  </si>
  <si>
    <t>22</t>
  </si>
  <si>
    <t>900022</t>
  </si>
  <si>
    <t>Náklady na zpracování a vedení dokumentu KZP</t>
  </si>
  <si>
    <t>-1402711570</t>
  </si>
  <si>
    <t>23</t>
  </si>
  <si>
    <t>900023</t>
  </si>
  <si>
    <t>Náklady vzniklé v souvislosti s realizací stavby, uvedení ploch do původního stavu</t>
  </si>
  <si>
    <t>1466230944</t>
  </si>
  <si>
    <t>24</t>
  </si>
  <si>
    <t>900024</t>
  </si>
  <si>
    <t>Náklady stanovené zvláštními předpisy</t>
  </si>
  <si>
    <t>-1773158316</t>
  </si>
  <si>
    <t>25</t>
  </si>
  <si>
    <t>900025</t>
  </si>
  <si>
    <t>Ostatní náklady vyplívající ze znění SOD a VOP (výpomoc projektanta při realizaci stavby)</t>
  </si>
  <si>
    <t>-937766055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</si>
</sst>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9" fillId="2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4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4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6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8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center" vertical="center"/>
    </xf>
    <xf numFmtId="0" fontId="18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19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19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0" fillId="5" borderId="9" xfId="0" applyFont="1" applyFill="1" applyBorder="1" applyAlignment="1" applyProtection="1">
      <alignment vertical="center"/>
    </xf>
    <xf numFmtId="0" fontId="14" fillId="0" borderId="22" xfId="0" applyFont="1" applyBorder="1" applyAlignment="1" applyProtection="1">
      <alignment horizontal="center" vertical="center" wrapText="1"/>
    </xf>
    <xf numFmtId="0" fontId="14" fillId="0" borderId="23" xfId="0" applyFont="1" applyBorder="1" applyAlignment="1" applyProtection="1">
      <alignment horizontal="center" vertical="center" wrapText="1"/>
    </xf>
    <xf numFmtId="0" fontId="14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6" xfId="0" applyNumberFormat="1" applyFont="1" applyBorder="1" applyAlignment="1" applyProtection="1">
      <alignment vertical="center"/>
    </xf>
    <xf numFmtId="4" fontId="26" fillId="0" borderId="17" xfId="0" applyNumberFormat="1" applyFont="1" applyBorder="1" applyAlignment="1" applyProtection="1">
      <alignment vertical="center"/>
    </xf>
    <xf numFmtId="166" fontId="26" fillId="0" borderId="17" xfId="0" applyNumberFormat="1" applyFont="1" applyBorder="1" applyAlignment="1" applyProtection="1">
      <alignment vertical="center"/>
    </xf>
    <xf numFmtId="4" fontId="26" fillId="0" borderId="18" xfId="0" applyNumberFormat="1" applyFont="1" applyBorder="1" applyAlignment="1" applyProtection="1">
      <alignment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2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</xf>
    <xf numFmtId="0" fontId="0" fillId="2" borderId="0" xfId="0" applyFill="1" applyProtection="1"/>
    <xf numFmtId="0" fontId="5" fillId="0" borderId="0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5" borderId="8" xfId="0" applyFont="1" applyFill="1" applyBorder="1" applyAlignment="1" applyProtection="1">
      <alignment horizontal="left" vertical="center"/>
    </xf>
    <xf numFmtId="0" fontId="3" fillId="5" borderId="9" xfId="0" applyFont="1" applyFill="1" applyBorder="1" applyAlignment="1" applyProtection="1">
      <alignment horizontal="right" vertical="center"/>
    </xf>
    <xf numFmtId="0" fontId="3" fillId="5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0" fillId="0" borderId="0" xfId="0" applyProtection="1"/>
    <xf numFmtId="0" fontId="29" fillId="0" borderId="0" xfId="0" applyFont="1" applyBorder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horizontal="left" vertical="center"/>
    </xf>
    <xf numFmtId="0" fontId="7" fillId="0" borderId="5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4" fillId="0" borderId="25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5" borderId="22" xfId="0" applyFont="1" applyFill="1" applyBorder="1" applyAlignment="1" applyProtection="1">
      <alignment horizontal="center" vertical="center" wrapText="1"/>
    </xf>
    <xf numFmtId="0" fontId="2" fillId="5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Border="1" applyAlignment="1" applyProtection="1"/>
    <xf numFmtId="0" fontId="6" fillId="0" borderId="0" xfId="0" applyFont="1" applyBorder="1" applyAlignment="1" applyProtection="1">
      <alignment horizontal="left"/>
    </xf>
    <xf numFmtId="0" fontId="8" fillId="0" borderId="5" xfId="0" applyFont="1" applyBorder="1" applyAlignment="1" applyProtection="1"/>
    <xf numFmtId="0" fontId="8" fillId="0" borderId="14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0" fontId="1" fillId="0" borderId="25" xfId="0" applyFont="1" applyBorder="1" applyAlignment="1" applyProtection="1">
      <alignment horizontal="left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1" fillId="0" borderId="17" xfId="0" applyFont="1" applyBorder="1" applyAlignment="1" applyProtection="1">
      <alignment horizontal="center" vertical="center"/>
    </xf>
    <xf numFmtId="166" fontId="1" fillId="0" borderId="17" xfId="0" applyNumberFormat="1" applyFont="1" applyBorder="1" applyAlignment="1" applyProtection="1">
      <alignment vertical="center"/>
    </xf>
    <xf numFmtId="166" fontId="1" fillId="0" borderId="18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4" fontId="22" fillId="5" borderId="0" xfId="0" applyNumberFormat="1" applyFont="1" applyFill="1" applyBorder="1" applyAlignment="1" applyProtection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4" fontId="25" fillId="0" borderId="0" xfId="0" applyNumberFormat="1" applyFont="1" applyBorder="1" applyAlignment="1" applyProtection="1">
      <alignment vertical="center"/>
    </xf>
    <xf numFmtId="0" fontId="25" fillId="0" borderId="0" xfId="0" applyFont="1" applyBorder="1" applyAlignment="1" applyProtection="1">
      <alignment vertical="center"/>
    </xf>
    <xf numFmtId="0" fontId="24" fillId="0" borderId="0" xfId="0" applyFont="1" applyBorder="1" applyAlignment="1" applyProtection="1">
      <alignment horizontal="left" vertical="center" wrapText="1"/>
    </xf>
    <xf numFmtId="4" fontId="22" fillId="0" borderId="0" xfId="0" applyNumberFormat="1" applyFont="1" applyBorder="1" applyAlignment="1" applyProtection="1">
      <alignment horizontal="right" vertical="center"/>
    </xf>
    <xf numFmtId="4" fontId="7" fillId="0" borderId="0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28" fillId="0" borderId="0" xfId="0" applyFont="1" applyBorder="1" applyAlignment="1" applyProtection="1">
      <alignment horizontal="left" vertical="center" wrapText="1"/>
    </xf>
    <xf numFmtId="4" fontId="25" fillId="0" borderId="0" xfId="0" applyNumberFormat="1" applyFont="1" applyBorder="1" applyAlignment="1" applyProtection="1">
      <alignment horizontal="right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vertical="center"/>
    </xf>
    <xf numFmtId="0" fontId="2" fillId="5" borderId="8" xfId="0" applyFont="1" applyFill="1" applyBorder="1" applyAlignment="1" applyProtection="1">
      <alignment horizontal="center" vertical="center"/>
    </xf>
    <xf numFmtId="0" fontId="2" fillId="5" borderId="9" xfId="0" applyFont="1" applyFill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10" xfId="0" applyFont="1" applyFill="1" applyBorder="1" applyAlignment="1" applyProtection="1">
      <alignment vertical="center"/>
    </xf>
    <xf numFmtId="0" fontId="13" fillId="0" borderId="0" xfId="0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0" fillId="0" borderId="0" xfId="0" applyBorder="1" applyProtection="1"/>
    <xf numFmtId="4" fontId="16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left" vertical="center" wrapText="1"/>
    </xf>
    <xf numFmtId="0" fontId="11" fillId="2" borderId="0" xfId="1" applyFont="1" applyFill="1" applyAlignment="1" applyProtection="1">
      <alignment horizontal="center" vertical="center"/>
    </xf>
    <xf numFmtId="0" fontId="0" fillId="0" borderId="25" xfId="0" applyFont="1" applyBorder="1" applyAlignment="1" applyProtection="1">
      <alignment horizontal="left" vertical="center" wrapText="1"/>
    </xf>
    <xf numFmtId="4" fontId="0" fillId="0" borderId="25" xfId="0" applyNumberFormat="1" applyFont="1" applyBorder="1" applyAlignment="1" applyProtection="1">
      <alignment vertical="center"/>
    </xf>
    <xf numFmtId="4" fontId="22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6" fillId="0" borderId="0" xfId="0" applyNumberFormat="1" applyFont="1" applyBorder="1" applyAlignment="1" applyProtection="1"/>
    <xf numFmtId="4" fontId="6" fillId="0" borderId="0" xfId="0" applyNumberFormat="1" applyFont="1" applyBorder="1" applyAlignment="1" applyProtection="1">
      <alignment vertical="center"/>
    </xf>
    <xf numFmtId="4" fontId="7" fillId="0" borderId="17" xfId="0" applyNumberFormat="1" applyFont="1" applyBorder="1" applyAlignment="1" applyProtection="1"/>
    <xf numFmtId="4" fontId="7" fillId="0" borderId="17" xfId="0" applyNumberFormat="1" applyFont="1" applyBorder="1" applyAlignment="1" applyProtection="1">
      <alignment vertical="center"/>
    </xf>
    <xf numFmtId="4" fontId="7" fillId="0" borderId="23" xfId="0" applyNumberFormat="1" applyFont="1" applyBorder="1" applyAlignment="1" applyProtection="1"/>
    <xf numFmtId="4" fontId="7" fillId="0" borderId="23" xfId="0" applyNumberFormat="1" applyFont="1" applyBorder="1" applyAlignment="1" applyProtection="1">
      <alignment vertical="center"/>
    </xf>
    <xf numFmtId="4" fontId="6" fillId="0" borderId="12" xfId="0" applyNumberFormat="1" applyFont="1" applyBorder="1" applyAlignment="1" applyProtection="1"/>
    <xf numFmtId="4" fontId="6" fillId="0" borderId="12" xfId="0" applyNumberFormat="1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2" fillId="5" borderId="23" xfId="0" applyFont="1" applyFill="1" applyBorder="1" applyAlignment="1" applyProtection="1">
      <alignment horizontal="center" vertical="center" wrapText="1"/>
    </xf>
    <xf numFmtId="0" fontId="2" fillId="5" borderId="24" xfId="0" applyFont="1" applyFill="1" applyBorder="1" applyAlignment="1" applyProtection="1">
      <alignment horizontal="center" vertical="center" wrapText="1"/>
    </xf>
    <xf numFmtId="4" fontId="29" fillId="0" borderId="0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0" fontId="14" fillId="0" borderId="0" xfId="0" applyFont="1" applyBorder="1" applyAlignment="1" applyProtection="1">
      <alignment horizontal="left" vertical="center" wrapText="1"/>
    </xf>
    <xf numFmtId="0" fontId="14" fillId="0" borderId="0" xfId="0" applyFont="1" applyBorder="1" applyAlignment="1" applyProtection="1">
      <alignment horizontal="left" vertical="center"/>
    </xf>
    <xf numFmtId="0" fontId="6" fillId="0" borderId="0" xfId="0" applyFont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2" fillId="5" borderId="0" xfId="0" applyFont="1" applyFill="1" applyBorder="1" applyAlignment="1" applyProtection="1">
      <alignment horizontal="center" vertical="center"/>
    </xf>
    <xf numFmtId="0" fontId="0" fillId="5" borderId="0" xfId="0" applyFont="1" applyFill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105"/>
  <sheetViews>
    <sheetView showGridLines="0" tabSelected="1" workbookViewId="0">
      <pane ySplit="1" topLeftCell="A2" activePane="bottomLeft" state="frozen"/>
      <selection pane="bottomLeft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33" width="2.42578125" customWidth="1"/>
    <col min="34" max="34" width="3.28515625" customWidth="1"/>
    <col min="35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.7109375" customWidth="1"/>
    <col min="44" max="44" width="13.7109375" customWidth="1"/>
    <col min="45" max="46" width="25.85546875" hidden="1" customWidth="1"/>
    <col min="47" max="47" width="25" hidden="1" customWidth="1"/>
    <col min="48" max="52" width="21.7109375" hidden="1" customWidth="1"/>
    <col min="53" max="53" width="19.140625" hidden="1" customWidth="1"/>
    <col min="54" max="54" width="25" hidden="1" customWidth="1"/>
    <col min="55" max="56" width="19.140625" hidden="1" customWidth="1"/>
    <col min="57" max="57" width="66.42578125" customWidth="1"/>
    <col min="71" max="89" width="9.28515625" hidden="1"/>
  </cols>
  <sheetData>
    <row r="1" spans="1:73" ht="21.45" customHeight="1">
      <c r="A1" s="11" t="s">
        <v>0</v>
      </c>
      <c r="B1" s="12"/>
      <c r="C1" s="12"/>
      <c r="D1" s="13" t="s">
        <v>1</v>
      </c>
      <c r="E1" s="12"/>
      <c r="F1" s="12"/>
      <c r="G1" s="12"/>
      <c r="H1" s="12"/>
      <c r="I1" s="12"/>
      <c r="J1" s="12"/>
      <c r="K1" s="14" t="s">
        <v>2</v>
      </c>
      <c r="L1" s="14"/>
      <c r="M1" s="14"/>
      <c r="N1" s="14"/>
      <c r="O1" s="14"/>
      <c r="P1" s="14"/>
      <c r="Q1" s="14"/>
      <c r="R1" s="14"/>
      <c r="S1" s="14"/>
      <c r="T1" s="12"/>
      <c r="U1" s="12"/>
      <c r="V1" s="12"/>
      <c r="W1" s="14" t="s">
        <v>3</v>
      </c>
      <c r="X1" s="14"/>
      <c r="Y1" s="14"/>
      <c r="Z1" s="14"/>
      <c r="AA1" s="14"/>
      <c r="AB1" s="14"/>
      <c r="AC1" s="14"/>
      <c r="AD1" s="14"/>
      <c r="AE1" s="14"/>
      <c r="AF1" s="14"/>
      <c r="AG1" s="12"/>
      <c r="AH1" s="12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6" t="s">
        <v>4</v>
      </c>
      <c r="BB1" s="16" t="s">
        <v>5</v>
      </c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T1" s="17" t="s">
        <v>6</v>
      </c>
      <c r="BU1" s="17" t="s">
        <v>6</v>
      </c>
    </row>
    <row r="2" spans="1:73" ht="36.9" customHeight="1">
      <c r="C2" s="207" t="s">
        <v>7</v>
      </c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  <c r="V2" s="208"/>
      <c r="W2" s="208"/>
      <c r="X2" s="208"/>
      <c r="Y2" s="208"/>
      <c r="Z2" s="208"/>
      <c r="AA2" s="208"/>
      <c r="AB2" s="208"/>
      <c r="AC2" s="208"/>
      <c r="AD2" s="208"/>
      <c r="AE2" s="208"/>
      <c r="AF2" s="208"/>
      <c r="AG2" s="208"/>
      <c r="AH2" s="208"/>
      <c r="AI2" s="208"/>
      <c r="AJ2" s="208"/>
      <c r="AK2" s="208"/>
      <c r="AL2" s="208"/>
      <c r="AM2" s="208"/>
      <c r="AN2" s="208"/>
      <c r="AO2" s="208"/>
      <c r="AP2" s="208"/>
      <c r="AR2" s="171" t="s">
        <v>8</v>
      </c>
      <c r="AS2" s="172"/>
      <c r="AT2" s="172"/>
      <c r="AU2" s="172"/>
      <c r="AV2" s="172"/>
      <c r="AW2" s="172"/>
      <c r="AX2" s="172"/>
      <c r="AY2" s="172"/>
      <c r="AZ2" s="172"/>
      <c r="BA2" s="172"/>
      <c r="BB2" s="172"/>
      <c r="BC2" s="172"/>
      <c r="BD2" s="172"/>
      <c r="BE2" s="172"/>
      <c r="BS2" s="19" t="s">
        <v>9</v>
      </c>
      <c r="BT2" s="19" t="s">
        <v>10</v>
      </c>
    </row>
    <row r="3" spans="1:73" ht="6.9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2"/>
      <c r="BS3" s="19" t="s">
        <v>9</v>
      </c>
      <c r="BT3" s="19" t="s">
        <v>11</v>
      </c>
    </row>
    <row r="4" spans="1:73" ht="36.9" customHeight="1">
      <c r="B4" s="23"/>
      <c r="C4" s="196" t="s">
        <v>12</v>
      </c>
      <c r="D4" s="197"/>
      <c r="E4" s="197"/>
      <c r="F4" s="197"/>
      <c r="G4" s="197"/>
      <c r="H4" s="197"/>
      <c r="I4" s="197"/>
      <c r="J4" s="197"/>
      <c r="K4" s="197"/>
      <c r="L4" s="197"/>
      <c r="M4" s="197"/>
      <c r="N4" s="197"/>
      <c r="O4" s="197"/>
      <c r="P4" s="197"/>
      <c r="Q4" s="197"/>
      <c r="R4" s="197"/>
      <c r="S4" s="197"/>
      <c r="T4" s="197"/>
      <c r="U4" s="197"/>
      <c r="V4" s="197"/>
      <c r="W4" s="197"/>
      <c r="X4" s="197"/>
      <c r="Y4" s="197"/>
      <c r="Z4" s="197"/>
      <c r="AA4" s="197"/>
      <c r="AB4" s="197"/>
      <c r="AC4" s="197"/>
      <c r="AD4" s="197"/>
      <c r="AE4" s="197"/>
      <c r="AF4" s="197"/>
      <c r="AG4" s="197"/>
      <c r="AH4" s="197"/>
      <c r="AI4" s="197"/>
      <c r="AJ4" s="197"/>
      <c r="AK4" s="197"/>
      <c r="AL4" s="197"/>
      <c r="AM4" s="197"/>
      <c r="AN4" s="197"/>
      <c r="AO4" s="197"/>
      <c r="AP4" s="197"/>
      <c r="AQ4" s="24"/>
      <c r="AS4" s="18" t="s">
        <v>13</v>
      </c>
      <c r="BS4" s="19" t="s">
        <v>14</v>
      </c>
    </row>
    <row r="5" spans="1:73" ht="14.4" customHeight="1">
      <c r="B5" s="23"/>
      <c r="C5" s="25"/>
      <c r="D5" s="26" t="s">
        <v>15</v>
      </c>
      <c r="E5" s="25"/>
      <c r="F5" s="25"/>
      <c r="G5" s="25"/>
      <c r="H5" s="25"/>
      <c r="I5" s="25"/>
      <c r="J5" s="25"/>
      <c r="K5" s="209" t="s">
        <v>16</v>
      </c>
      <c r="L5" s="204"/>
      <c r="M5" s="204"/>
      <c r="N5" s="204"/>
      <c r="O5" s="204"/>
      <c r="P5" s="204"/>
      <c r="Q5" s="204"/>
      <c r="R5" s="204"/>
      <c r="S5" s="204"/>
      <c r="T5" s="204"/>
      <c r="U5" s="204"/>
      <c r="V5" s="204"/>
      <c r="W5" s="204"/>
      <c r="X5" s="204"/>
      <c r="Y5" s="204"/>
      <c r="Z5" s="204"/>
      <c r="AA5" s="204"/>
      <c r="AB5" s="204"/>
      <c r="AC5" s="204"/>
      <c r="AD5" s="204"/>
      <c r="AE5" s="204"/>
      <c r="AF5" s="204"/>
      <c r="AG5" s="204"/>
      <c r="AH5" s="204"/>
      <c r="AI5" s="204"/>
      <c r="AJ5" s="204"/>
      <c r="AK5" s="204"/>
      <c r="AL5" s="204"/>
      <c r="AM5" s="204"/>
      <c r="AN5" s="204"/>
      <c r="AO5" s="204"/>
      <c r="AP5" s="25"/>
      <c r="AQ5" s="24"/>
      <c r="BS5" s="19" t="s">
        <v>9</v>
      </c>
    </row>
    <row r="6" spans="1:73" ht="36.9" customHeight="1">
      <c r="B6" s="23"/>
      <c r="C6" s="25"/>
      <c r="D6" s="28" t="s">
        <v>17</v>
      </c>
      <c r="E6" s="25"/>
      <c r="F6" s="25"/>
      <c r="G6" s="25"/>
      <c r="H6" s="25"/>
      <c r="I6" s="25"/>
      <c r="J6" s="25"/>
      <c r="K6" s="210" t="s">
        <v>18</v>
      </c>
      <c r="L6" s="204"/>
      <c r="M6" s="204"/>
      <c r="N6" s="204"/>
      <c r="O6" s="204"/>
      <c r="P6" s="204"/>
      <c r="Q6" s="204"/>
      <c r="R6" s="204"/>
      <c r="S6" s="204"/>
      <c r="T6" s="204"/>
      <c r="U6" s="204"/>
      <c r="V6" s="204"/>
      <c r="W6" s="204"/>
      <c r="X6" s="204"/>
      <c r="Y6" s="204"/>
      <c r="Z6" s="204"/>
      <c r="AA6" s="204"/>
      <c r="AB6" s="204"/>
      <c r="AC6" s="204"/>
      <c r="AD6" s="204"/>
      <c r="AE6" s="204"/>
      <c r="AF6" s="204"/>
      <c r="AG6" s="204"/>
      <c r="AH6" s="204"/>
      <c r="AI6" s="204"/>
      <c r="AJ6" s="204"/>
      <c r="AK6" s="204"/>
      <c r="AL6" s="204"/>
      <c r="AM6" s="204"/>
      <c r="AN6" s="204"/>
      <c r="AO6" s="204"/>
      <c r="AP6" s="25"/>
      <c r="AQ6" s="24"/>
      <c r="BS6" s="19" t="s">
        <v>9</v>
      </c>
    </row>
    <row r="7" spans="1:73" ht="14.4" customHeight="1">
      <c r="B7" s="23"/>
      <c r="C7" s="25"/>
      <c r="D7" s="29" t="s">
        <v>19</v>
      </c>
      <c r="E7" s="25"/>
      <c r="F7" s="25"/>
      <c r="G7" s="25"/>
      <c r="H7" s="25"/>
      <c r="I7" s="25"/>
      <c r="J7" s="25"/>
      <c r="K7" s="27" t="s">
        <v>20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9" t="s">
        <v>21</v>
      </c>
      <c r="AL7" s="25"/>
      <c r="AM7" s="25"/>
      <c r="AN7" s="27" t="s">
        <v>20</v>
      </c>
      <c r="AO7" s="25"/>
      <c r="AP7" s="25"/>
      <c r="AQ7" s="24"/>
      <c r="BS7" s="19" t="s">
        <v>9</v>
      </c>
    </row>
    <row r="8" spans="1:73" ht="14.4" customHeight="1">
      <c r="B8" s="23"/>
      <c r="C8" s="25"/>
      <c r="D8" s="29" t="s">
        <v>22</v>
      </c>
      <c r="E8" s="25"/>
      <c r="F8" s="25"/>
      <c r="G8" s="25"/>
      <c r="H8" s="25"/>
      <c r="I8" s="25"/>
      <c r="J8" s="25"/>
      <c r="K8" s="27" t="s">
        <v>23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9" t="s">
        <v>24</v>
      </c>
      <c r="AL8" s="25"/>
      <c r="AM8" s="25"/>
      <c r="AN8" s="27" t="s">
        <v>25</v>
      </c>
      <c r="AO8" s="25"/>
      <c r="AP8" s="25"/>
      <c r="AQ8" s="24"/>
      <c r="BS8" s="19" t="s">
        <v>9</v>
      </c>
    </row>
    <row r="9" spans="1:73" ht="14.4" customHeight="1">
      <c r="B9" s="23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4"/>
      <c r="BS9" s="19" t="s">
        <v>9</v>
      </c>
    </row>
    <row r="10" spans="1:73" ht="14.4" customHeight="1">
      <c r="B10" s="23"/>
      <c r="C10" s="25"/>
      <c r="D10" s="29" t="s">
        <v>26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9" t="s">
        <v>27</v>
      </c>
      <c r="AL10" s="25"/>
      <c r="AM10" s="25"/>
      <c r="AN10" s="27" t="s">
        <v>20</v>
      </c>
      <c r="AO10" s="25"/>
      <c r="AP10" s="25"/>
      <c r="AQ10" s="24"/>
      <c r="BS10" s="19" t="s">
        <v>9</v>
      </c>
    </row>
    <row r="11" spans="1:73" ht="18.45" customHeight="1">
      <c r="B11" s="23"/>
      <c r="C11" s="25"/>
      <c r="D11" s="25"/>
      <c r="E11" s="27" t="s">
        <v>28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9" t="s">
        <v>29</v>
      </c>
      <c r="AL11" s="25"/>
      <c r="AM11" s="25"/>
      <c r="AN11" s="27" t="s">
        <v>20</v>
      </c>
      <c r="AO11" s="25"/>
      <c r="AP11" s="25"/>
      <c r="AQ11" s="24"/>
      <c r="BS11" s="19" t="s">
        <v>9</v>
      </c>
    </row>
    <row r="12" spans="1:73" ht="6.9" customHeight="1">
      <c r="B12" s="23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4"/>
      <c r="BS12" s="19" t="s">
        <v>9</v>
      </c>
    </row>
    <row r="13" spans="1:73" ht="14.4" customHeight="1">
      <c r="B13" s="23"/>
      <c r="C13" s="25"/>
      <c r="D13" s="29" t="s">
        <v>30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9" t="s">
        <v>27</v>
      </c>
      <c r="AL13" s="25"/>
      <c r="AM13" s="25"/>
      <c r="AN13" s="27" t="s">
        <v>20</v>
      </c>
      <c r="AO13" s="25"/>
      <c r="AP13" s="25"/>
      <c r="AQ13" s="24"/>
      <c r="BS13" s="19" t="s">
        <v>9</v>
      </c>
    </row>
    <row r="14" spans="1:73" ht="13.2">
      <c r="B14" s="23"/>
      <c r="C14" s="25"/>
      <c r="D14" s="25"/>
      <c r="E14" s="27" t="s">
        <v>28</v>
      </c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9" t="s">
        <v>29</v>
      </c>
      <c r="AL14" s="25"/>
      <c r="AM14" s="25"/>
      <c r="AN14" s="27" t="s">
        <v>20</v>
      </c>
      <c r="AO14" s="25"/>
      <c r="AP14" s="25"/>
      <c r="AQ14" s="24"/>
      <c r="BS14" s="19" t="s">
        <v>9</v>
      </c>
    </row>
    <row r="15" spans="1:73" ht="6.9" customHeight="1">
      <c r="B15" s="23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4"/>
      <c r="BS15" s="19" t="s">
        <v>6</v>
      </c>
    </row>
    <row r="16" spans="1:73" ht="14.4" customHeight="1">
      <c r="B16" s="23"/>
      <c r="C16" s="25"/>
      <c r="D16" s="29" t="s">
        <v>31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9" t="s">
        <v>27</v>
      </c>
      <c r="AL16" s="25"/>
      <c r="AM16" s="25"/>
      <c r="AN16" s="27" t="s">
        <v>20</v>
      </c>
      <c r="AO16" s="25"/>
      <c r="AP16" s="25"/>
      <c r="AQ16" s="24"/>
      <c r="BS16" s="19" t="s">
        <v>6</v>
      </c>
    </row>
    <row r="17" spans="2:71" ht="18.45" customHeight="1">
      <c r="B17" s="23"/>
      <c r="C17" s="25"/>
      <c r="D17" s="25"/>
      <c r="E17" s="27" t="s">
        <v>28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9" t="s">
        <v>29</v>
      </c>
      <c r="AL17" s="25"/>
      <c r="AM17" s="25"/>
      <c r="AN17" s="27" t="s">
        <v>20</v>
      </c>
      <c r="AO17" s="25"/>
      <c r="AP17" s="25"/>
      <c r="AQ17" s="24"/>
      <c r="BS17" s="19" t="s">
        <v>32</v>
      </c>
    </row>
    <row r="18" spans="2:71" ht="6.9" customHeight="1">
      <c r="B18" s="23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4"/>
      <c r="BS18" s="19" t="s">
        <v>9</v>
      </c>
    </row>
    <row r="19" spans="2:71" ht="14.4" customHeight="1">
      <c r="B19" s="23"/>
      <c r="C19" s="25"/>
      <c r="D19" s="29" t="s">
        <v>33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9" t="s">
        <v>27</v>
      </c>
      <c r="AL19" s="25"/>
      <c r="AM19" s="25"/>
      <c r="AN19" s="27" t="s">
        <v>20</v>
      </c>
      <c r="AO19" s="25"/>
      <c r="AP19" s="25"/>
      <c r="AQ19" s="24"/>
      <c r="BS19" s="19" t="s">
        <v>9</v>
      </c>
    </row>
    <row r="20" spans="2:71" ht="18.45" customHeight="1">
      <c r="B20" s="23"/>
      <c r="C20" s="25"/>
      <c r="D20" s="25"/>
      <c r="E20" s="27" t="s">
        <v>28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9" t="s">
        <v>29</v>
      </c>
      <c r="AL20" s="25"/>
      <c r="AM20" s="25"/>
      <c r="AN20" s="27" t="s">
        <v>20</v>
      </c>
      <c r="AO20" s="25"/>
      <c r="AP20" s="25"/>
      <c r="AQ20" s="24"/>
    </row>
    <row r="21" spans="2:71" ht="6.9" customHeight="1">
      <c r="B21" s="23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4"/>
    </row>
    <row r="22" spans="2:71" ht="13.2">
      <c r="B22" s="23"/>
      <c r="C22" s="25"/>
      <c r="D22" s="29" t="s">
        <v>34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4"/>
    </row>
    <row r="23" spans="2:71" ht="16.5" customHeight="1">
      <c r="B23" s="23"/>
      <c r="C23" s="25"/>
      <c r="D23" s="25"/>
      <c r="E23" s="211" t="s">
        <v>20</v>
      </c>
      <c r="F23" s="211"/>
      <c r="G23" s="211"/>
      <c r="H23" s="211"/>
      <c r="I23" s="211"/>
      <c r="J23" s="211"/>
      <c r="K23" s="211"/>
      <c r="L23" s="211"/>
      <c r="M23" s="211"/>
      <c r="N23" s="211"/>
      <c r="O23" s="211"/>
      <c r="P23" s="211"/>
      <c r="Q23" s="211"/>
      <c r="R23" s="211"/>
      <c r="S23" s="211"/>
      <c r="T23" s="211"/>
      <c r="U23" s="211"/>
      <c r="V23" s="211"/>
      <c r="W23" s="211"/>
      <c r="X23" s="211"/>
      <c r="Y23" s="211"/>
      <c r="Z23" s="211"/>
      <c r="AA23" s="211"/>
      <c r="AB23" s="211"/>
      <c r="AC23" s="211"/>
      <c r="AD23" s="211"/>
      <c r="AE23" s="211"/>
      <c r="AF23" s="211"/>
      <c r="AG23" s="211"/>
      <c r="AH23" s="211"/>
      <c r="AI23" s="211"/>
      <c r="AJ23" s="211"/>
      <c r="AK23" s="211"/>
      <c r="AL23" s="211"/>
      <c r="AM23" s="211"/>
      <c r="AN23" s="211"/>
      <c r="AO23" s="25"/>
      <c r="AP23" s="25"/>
      <c r="AQ23" s="24"/>
    </row>
    <row r="24" spans="2:71" ht="6.9" customHeight="1">
      <c r="B24" s="23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4"/>
    </row>
    <row r="25" spans="2:71" ht="6.9" customHeight="1">
      <c r="B25" s="23"/>
      <c r="C25" s="25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25"/>
      <c r="AQ25" s="24"/>
    </row>
    <row r="26" spans="2:71" ht="14.4" customHeight="1">
      <c r="B26" s="23"/>
      <c r="C26" s="25"/>
      <c r="D26" s="31" t="s">
        <v>35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03">
        <f>ROUND(AG87,2)</f>
        <v>75491250</v>
      </c>
      <c r="AL26" s="204"/>
      <c r="AM26" s="204"/>
      <c r="AN26" s="204"/>
      <c r="AO26" s="204"/>
      <c r="AP26" s="25"/>
      <c r="AQ26" s="24"/>
    </row>
    <row r="27" spans="2:71" ht="14.4" customHeight="1">
      <c r="B27" s="23"/>
      <c r="C27" s="25"/>
      <c r="D27" s="31" t="s">
        <v>36</v>
      </c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03">
        <f>ROUND(AG102,2)</f>
        <v>0</v>
      </c>
      <c r="AL27" s="203"/>
      <c r="AM27" s="203"/>
      <c r="AN27" s="203"/>
      <c r="AO27" s="203"/>
      <c r="AP27" s="25"/>
      <c r="AQ27" s="24"/>
    </row>
    <row r="28" spans="2:71" s="1" customFormat="1" ht="6.9" customHeight="1"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4"/>
    </row>
    <row r="29" spans="2:71" s="1" customFormat="1" ht="25.95" customHeight="1">
      <c r="B29" s="32"/>
      <c r="C29" s="33"/>
      <c r="D29" s="35" t="s">
        <v>37</v>
      </c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205">
        <f>ROUND(AK26+AK27,2)</f>
        <v>75491250</v>
      </c>
      <c r="AL29" s="206"/>
      <c r="AM29" s="206"/>
      <c r="AN29" s="206"/>
      <c r="AO29" s="206"/>
      <c r="AP29" s="33"/>
      <c r="AQ29" s="34"/>
    </row>
    <row r="30" spans="2:71" s="1" customFormat="1" ht="6.9" customHeight="1">
      <c r="B30" s="32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4"/>
    </row>
    <row r="31" spans="2:71" s="2" customFormat="1" ht="14.4" customHeight="1">
      <c r="B31" s="37"/>
      <c r="C31" s="38"/>
      <c r="D31" s="39" t="s">
        <v>38</v>
      </c>
      <c r="E31" s="38"/>
      <c r="F31" s="39" t="s">
        <v>39</v>
      </c>
      <c r="G31" s="38"/>
      <c r="H31" s="38"/>
      <c r="I31" s="38"/>
      <c r="J31" s="38"/>
      <c r="K31" s="38"/>
      <c r="L31" s="200">
        <v>0.21</v>
      </c>
      <c r="M31" s="201"/>
      <c r="N31" s="201"/>
      <c r="O31" s="201"/>
      <c r="P31" s="38"/>
      <c r="Q31" s="38"/>
      <c r="R31" s="38"/>
      <c r="S31" s="38"/>
      <c r="T31" s="41" t="s">
        <v>40</v>
      </c>
      <c r="U31" s="38"/>
      <c r="V31" s="38"/>
      <c r="W31" s="202">
        <f>ROUND(AZ87+SUM(CD103),2)</f>
        <v>75491250</v>
      </c>
      <c r="X31" s="201"/>
      <c r="Y31" s="201"/>
      <c r="Z31" s="201"/>
      <c r="AA31" s="201"/>
      <c r="AB31" s="201"/>
      <c r="AC31" s="201"/>
      <c r="AD31" s="201"/>
      <c r="AE31" s="201"/>
      <c r="AF31" s="38"/>
      <c r="AG31" s="38"/>
      <c r="AH31" s="38"/>
      <c r="AI31" s="38"/>
      <c r="AJ31" s="38"/>
      <c r="AK31" s="202">
        <f>ROUND(AV87+SUM(BY103),2)</f>
        <v>15853162.5</v>
      </c>
      <c r="AL31" s="201"/>
      <c r="AM31" s="201"/>
      <c r="AN31" s="201"/>
      <c r="AO31" s="201"/>
      <c r="AP31" s="38"/>
      <c r="AQ31" s="42"/>
    </row>
    <row r="32" spans="2:71" s="2" customFormat="1" ht="14.4" customHeight="1">
      <c r="B32" s="37"/>
      <c r="C32" s="38"/>
      <c r="D32" s="38"/>
      <c r="E32" s="38"/>
      <c r="F32" s="39" t="s">
        <v>41</v>
      </c>
      <c r="G32" s="38"/>
      <c r="H32" s="38"/>
      <c r="I32" s="38"/>
      <c r="J32" s="38"/>
      <c r="K32" s="38"/>
      <c r="L32" s="200">
        <v>0.15</v>
      </c>
      <c r="M32" s="201"/>
      <c r="N32" s="201"/>
      <c r="O32" s="201"/>
      <c r="P32" s="38"/>
      <c r="Q32" s="38"/>
      <c r="R32" s="38"/>
      <c r="S32" s="38"/>
      <c r="T32" s="41" t="s">
        <v>40</v>
      </c>
      <c r="U32" s="38"/>
      <c r="V32" s="38"/>
      <c r="W32" s="202">
        <f>ROUND(BA87+SUM(CE103),2)</f>
        <v>0</v>
      </c>
      <c r="X32" s="201"/>
      <c r="Y32" s="201"/>
      <c r="Z32" s="201"/>
      <c r="AA32" s="201"/>
      <c r="AB32" s="201"/>
      <c r="AC32" s="201"/>
      <c r="AD32" s="201"/>
      <c r="AE32" s="201"/>
      <c r="AF32" s="38"/>
      <c r="AG32" s="38"/>
      <c r="AH32" s="38"/>
      <c r="AI32" s="38"/>
      <c r="AJ32" s="38"/>
      <c r="AK32" s="202">
        <f>ROUND(AW87+SUM(BZ103),2)</f>
        <v>0</v>
      </c>
      <c r="AL32" s="201"/>
      <c r="AM32" s="201"/>
      <c r="AN32" s="201"/>
      <c r="AO32" s="201"/>
      <c r="AP32" s="38"/>
      <c r="AQ32" s="42"/>
    </row>
    <row r="33" spans="2:43" s="2" customFormat="1" ht="14.4" hidden="1" customHeight="1">
      <c r="B33" s="37"/>
      <c r="C33" s="38"/>
      <c r="D33" s="38"/>
      <c r="E33" s="38"/>
      <c r="F33" s="39" t="s">
        <v>42</v>
      </c>
      <c r="G33" s="38"/>
      <c r="H33" s="38"/>
      <c r="I33" s="38"/>
      <c r="J33" s="38"/>
      <c r="K33" s="38"/>
      <c r="L33" s="200">
        <v>0.21</v>
      </c>
      <c r="M33" s="201"/>
      <c r="N33" s="201"/>
      <c r="O33" s="201"/>
      <c r="P33" s="38"/>
      <c r="Q33" s="38"/>
      <c r="R33" s="38"/>
      <c r="S33" s="38"/>
      <c r="T33" s="41" t="s">
        <v>40</v>
      </c>
      <c r="U33" s="38"/>
      <c r="V33" s="38"/>
      <c r="W33" s="202">
        <f>ROUND(BB87+SUM(CF103),2)</f>
        <v>0</v>
      </c>
      <c r="X33" s="201"/>
      <c r="Y33" s="201"/>
      <c r="Z33" s="201"/>
      <c r="AA33" s="201"/>
      <c r="AB33" s="201"/>
      <c r="AC33" s="201"/>
      <c r="AD33" s="201"/>
      <c r="AE33" s="201"/>
      <c r="AF33" s="38"/>
      <c r="AG33" s="38"/>
      <c r="AH33" s="38"/>
      <c r="AI33" s="38"/>
      <c r="AJ33" s="38"/>
      <c r="AK33" s="202">
        <v>0</v>
      </c>
      <c r="AL33" s="201"/>
      <c r="AM33" s="201"/>
      <c r="AN33" s="201"/>
      <c r="AO33" s="201"/>
      <c r="AP33" s="38"/>
      <c r="AQ33" s="42"/>
    </row>
    <row r="34" spans="2:43" s="2" customFormat="1" ht="14.4" hidden="1" customHeight="1">
      <c r="B34" s="37"/>
      <c r="C34" s="38"/>
      <c r="D34" s="38"/>
      <c r="E34" s="38"/>
      <c r="F34" s="39" t="s">
        <v>43</v>
      </c>
      <c r="G34" s="38"/>
      <c r="H34" s="38"/>
      <c r="I34" s="38"/>
      <c r="J34" s="38"/>
      <c r="K34" s="38"/>
      <c r="L34" s="200">
        <v>0.15</v>
      </c>
      <c r="M34" s="201"/>
      <c r="N34" s="201"/>
      <c r="O34" s="201"/>
      <c r="P34" s="38"/>
      <c r="Q34" s="38"/>
      <c r="R34" s="38"/>
      <c r="S34" s="38"/>
      <c r="T34" s="41" t="s">
        <v>40</v>
      </c>
      <c r="U34" s="38"/>
      <c r="V34" s="38"/>
      <c r="W34" s="202">
        <f>ROUND(BC87+SUM(CG103),2)</f>
        <v>0</v>
      </c>
      <c r="X34" s="201"/>
      <c r="Y34" s="201"/>
      <c r="Z34" s="201"/>
      <c r="AA34" s="201"/>
      <c r="AB34" s="201"/>
      <c r="AC34" s="201"/>
      <c r="AD34" s="201"/>
      <c r="AE34" s="201"/>
      <c r="AF34" s="38"/>
      <c r="AG34" s="38"/>
      <c r="AH34" s="38"/>
      <c r="AI34" s="38"/>
      <c r="AJ34" s="38"/>
      <c r="AK34" s="202">
        <v>0</v>
      </c>
      <c r="AL34" s="201"/>
      <c r="AM34" s="201"/>
      <c r="AN34" s="201"/>
      <c r="AO34" s="201"/>
      <c r="AP34" s="38"/>
      <c r="AQ34" s="42"/>
    </row>
    <row r="35" spans="2:43" s="2" customFormat="1" ht="14.4" hidden="1" customHeight="1">
      <c r="B35" s="37"/>
      <c r="C35" s="38"/>
      <c r="D35" s="38"/>
      <c r="E35" s="38"/>
      <c r="F35" s="39" t="s">
        <v>44</v>
      </c>
      <c r="G35" s="38"/>
      <c r="H35" s="38"/>
      <c r="I35" s="38"/>
      <c r="J35" s="38"/>
      <c r="K35" s="38"/>
      <c r="L35" s="200">
        <v>0</v>
      </c>
      <c r="M35" s="201"/>
      <c r="N35" s="201"/>
      <c r="O35" s="201"/>
      <c r="P35" s="38"/>
      <c r="Q35" s="38"/>
      <c r="R35" s="38"/>
      <c r="S35" s="38"/>
      <c r="T35" s="41" t="s">
        <v>40</v>
      </c>
      <c r="U35" s="38"/>
      <c r="V35" s="38"/>
      <c r="W35" s="202">
        <f>ROUND(BD87+SUM(CH103),2)</f>
        <v>0</v>
      </c>
      <c r="X35" s="201"/>
      <c r="Y35" s="201"/>
      <c r="Z35" s="201"/>
      <c r="AA35" s="201"/>
      <c r="AB35" s="201"/>
      <c r="AC35" s="201"/>
      <c r="AD35" s="201"/>
      <c r="AE35" s="201"/>
      <c r="AF35" s="38"/>
      <c r="AG35" s="38"/>
      <c r="AH35" s="38"/>
      <c r="AI35" s="38"/>
      <c r="AJ35" s="38"/>
      <c r="AK35" s="202">
        <v>0</v>
      </c>
      <c r="AL35" s="201"/>
      <c r="AM35" s="201"/>
      <c r="AN35" s="201"/>
      <c r="AO35" s="201"/>
      <c r="AP35" s="38"/>
      <c r="AQ35" s="42"/>
    </row>
    <row r="36" spans="2:43" s="1" customFormat="1" ht="6.9" customHeight="1"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4"/>
    </row>
    <row r="37" spans="2:43" s="1" customFormat="1" ht="25.95" customHeight="1">
      <c r="B37" s="32"/>
      <c r="C37" s="43"/>
      <c r="D37" s="44" t="s">
        <v>45</v>
      </c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6" t="s">
        <v>46</v>
      </c>
      <c r="U37" s="45"/>
      <c r="V37" s="45"/>
      <c r="W37" s="45"/>
      <c r="X37" s="192" t="s">
        <v>47</v>
      </c>
      <c r="Y37" s="193"/>
      <c r="Z37" s="193"/>
      <c r="AA37" s="193"/>
      <c r="AB37" s="193"/>
      <c r="AC37" s="45"/>
      <c r="AD37" s="45"/>
      <c r="AE37" s="45"/>
      <c r="AF37" s="45"/>
      <c r="AG37" s="45"/>
      <c r="AH37" s="45"/>
      <c r="AI37" s="45"/>
      <c r="AJ37" s="45"/>
      <c r="AK37" s="194">
        <f>SUM(AK29:AK35)</f>
        <v>91344412.5</v>
      </c>
      <c r="AL37" s="193"/>
      <c r="AM37" s="193"/>
      <c r="AN37" s="193"/>
      <c r="AO37" s="195"/>
      <c r="AP37" s="43"/>
      <c r="AQ37" s="34"/>
    </row>
    <row r="38" spans="2:43" s="1" customFormat="1" ht="14.4" customHeight="1">
      <c r="B38" s="32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/>
      <c r="AK38" s="33"/>
      <c r="AL38" s="33"/>
      <c r="AM38" s="33"/>
      <c r="AN38" s="33"/>
      <c r="AO38" s="33"/>
      <c r="AP38" s="33"/>
      <c r="AQ38" s="34"/>
    </row>
    <row r="39" spans="2:43">
      <c r="B39" s="23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4"/>
    </row>
    <row r="40" spans="2:43">
      <c r="B40" s="23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4"/>
    </row>
    <row r="41" spans="2:43">
      <c r="B41" s="23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4"/>
    </row>
    <row r="42" spans="2:43">
      <c r="B42" s="23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4"/>
    </row>
    <row r="43" spans="2:43">
      <c r="B43" s="23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4"/>
    </row>
    <row r="44" spans="2:43">
      <c r="B44" s="23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4"/>
    </row>
    <row r="45" spans="2:43">
      <c r="B45" s="23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4"/>
    </row>
    <row r="46" spans="2:43">
      <c r="B46" s="23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4"/>
    </row>
    <row r="47" spans="2:43">
      <c r="B47" s="23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4"/>
    </row>
    <row r="48" spans="2:43">
      <c r="B48" s="23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4"/>
    </row>
    <row r="49" spans="2:43" s="1" customFormat="1" ht="14.4">
      <c r="B49" s="32"/>
      <c r="C49" s="33"/>
      <c r="D49" s="47" t="s">
        <v>48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9"/>
      <c r="AA49" s="33"/>
      <c r="AB49" s="33"/>
      <c r="AC49" s="47" t="s">
        <v>49</v>
      </c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9"/>
      <c r="AP49" s="33"/>
      <c r="AQ49" s="34"/>
    </row>
    <row r="50" spans="2:43">
      <c r="B50" s="23"/>
      <c r="C50" s="25"/>
      <c r="D50" s="50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51"/>
      <c r="AA50" s="25"/>
      <c r="AB50" s="25"/>
      <c r="AC50" s="50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51"/>
      <c r="AP50" s="25"/>
      <c r="AQ50" s="24"/>
    </row>
    <row r="51" spans="2:43">
      <c r="B51" s="23"/>
      <c r="C51" s="25"/>
      <c r="D51" s="50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51"/>
      <c r="AA51" s="25"/>
      <c r="AB51" s="25"/>
      <c r="AC51" s="50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51"/>
      <c r="AP51" s="25"/>
      <c r="AQ51" s="24"/>
    </row>
    <row r="52" spans="2:43">
      <c r="B52" s="23"/>
      <c r="C52" s="25"/>
      <c r="D52" s="50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51"/>
      <c r="AA52" s="25"/>
      <c r="AB52" s="25"/>
      <c r="AC52" s="50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51"/>
      <c r="AP52" s="25"/>
      <c r="AQ52" s="24"/>
    </row>
    <row r="53" spans="2:43">
      <c r="B53" s="23"/>
      <c r="C53" s="25"/>
      <c r="D53" s="50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51"/>
      <c r="AA53" s="25"/>
      <c r="AB53" s="25"/>
      <c r="AC53" s="50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51"/>
      <c r="AP53" s="25"/>
      <c r="AQ53" s="24"/>
    </row>
    <row r="54" spans="2:43">
      <c r="B54" s="23"/>
      <c r="C54" s="25"/>
      <c r="D54" s="50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51"/>
      <c r="AA54" s="25"/>
      <c r="AB54" s="25"/>
      <c r="AC54" s="50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51"/>
      <c r="AP54" s="25"/>
      <c r="AQ54" s="24"/>
    </row>
    <row r="55" spans="2:43">
      <c r="B55" s="23"/>
      <c r="C55" s="25"/>
      <c r="D55" s="50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51"/>
      <c r="AA55" s="25"/>
      <c r="AB55" s="25"/>
      <c r="AC55" s="50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51"/>
      <c r="AP55" s="25"/>
      <c r="AQ55" s="24"/>
    </row>
    <row r="56" spans="2:43">
      <c r="B56" s="23"/>
      <c r="C56" s="25"/>
      <c r="D56" s="50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51"/>
      <c r="AA56" s="25"/>
      <c r="AB56" s="25"/>
      <c r="AC56" s="50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51"/>
      <c r="AP56" s="25"/>
      <c r="AQ56" s="24"/>
    </row>
    <row r="57" spans="2:43">
      <c r="B57" s="23"/>
      <c r="C57" s="25"/>
      <c r="D57" s="50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51"/>
      <c r="AA57" s="25"/>
      <c r="AB57" s="25"/>
      <c r="AC57" s="50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51"/>
      <c r="AP57" s="25"/>
      <c r="AQ57" s="24"/>
    </row>
    <row r="58" spans="2:43" s="1" customFormat="1" ht="14.4">
      <c r="B58" s="32"/>
      <c r="C58" s="33"/>
      <c r="D58" s="52" t="s">
        <v>50</v>
      </c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4" t="s">
        <v>51</v>
      </c>
      <c r="S58" s="53"/>
      <c r="T58" s="53"/>
      <c r="U58" s="53"/>
      <c r="V58" s="53"/>
      <c r="W58" s="53"/>
      <c r="X58" s="53"/>
      <c r="Y58" s="53"/>
      <c r="Z58" s="55"/>
      <c r="AA58" s="33"/>
      <c r="AB58" s="33"/>
      <c r="AC58" s="52" t="s">
        <v>50</v>
      </c>
      <c r="AD58" s="53"/>
      <c r="AE58" s="53"/>
      <c r="AF58" s="53"/>
      <c r="AG58" s="53"/>
      <c r="AH58" s="53"/>
      <c r="AI58" s="53"/>
      <c r="AJ58" s="53"/>
      <c r="AK58" s="53"/>
      <c r="AL58" s="53"/>
      <c r="AM58" s="54" t="s">
        <v>51</v>
      </c>
      <c r="AN58" s="53"/>
      <c r="AO58" s="55"/>
      <c r="AP58" s="33"/>
      <c r="AQ58" s="34"/>
    </row>
    <row r="59" spans="2:43">
      <c r="B59" s="23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4"/>
    </row>
    <row r="60" spans="2:43" s="1" customFormat="1" ht="14.4">
      <c r="B60" s="32"/>
      <c r="C60" s="33"/>
      <c r="D60" s="47" t="s">
        <v>52</v>
      </c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9"/>
      <c r="AA60" s="33"/>
      <c r="AB60" s="33"/>
      <c r="AC60" s="47" t="s">
        <v>53</v>
      </c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9"/>
      <c r="AP60" s="33"/>
      <c r="AQ60" s="34"/>
    </row>
    <row r="61" spans="2:43">
      <c r="B61" s="23"/>
      <c r="C61" s="25"/>
      <c r="D61" s="50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51"/>
      <c r="AA61" s="25"/>
      <c r="AB61" s="25"/>
      <c r="AC61" s="50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51"/>
      <c r="AP61" s="25"/>
      <c r="AQ61" s="24"/>
    </row>
    <row r="62" spans="2:43">
      <c r="B62" s="23"/>
      <c r="C62" s="25"/>
      <c r="D62" s="50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51"/>
      <c r="AA62" s="25"/>
      <c r="AB62" s="25"/>
      <c r="AC62" s="50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51"/>
      <c r="AP62" s="25"/>
      <c r="AQ62" s="24"/>
    </row>
    <row r="63" spans="2:43">
      <c r="B63" s="23"/>
      <c r="C63" s="25"/>
      <c r="D63" s="50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51"/>
      <c r="AA63" s="25"/>
      <c r="AB63" s="25"/>
      <c r="AC63" s="50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51"/>
      <c r="AP63" s="25"/>
      <c r="AQ63" s="24"/>
    </row>
    <row r="64" spans="2:43">
      <c r="B64" s="23"/>
      <c r="C64" s="25"/>
      <c r="D64" s="50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51"/>
      <c r="AA64" s="25"/>
      <c r="AB64" s="25"/>
      <c r="AC64" s="50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51"/>
      <c r="AP64" s="25"/>
      <c r="AQ64" s="24"/>
    </row>
    <row r="65" spans="2:43">
      <c r="B65" s="23"/>
      <c r="C65" s="25"/>
      <c r="D65" s="50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51"/>
      <c r="AA65" s="25"/>
      <c r="AB65" s="25"/>
      <c r="AC65" s="50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51"/>
      <c r="AP65" s="25"/>
      <c r="AQ65" s="24"/>
    </row>
    <row r="66" spans="2:43">
      <c r="B66" s="23"/>
      <c r="C66" s="25"/>
      <c r="D66" s="50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51"/>
      <c r="AA66" s="25"/>
      <c r="AB66" s="25"/>
      <c r="AC66" s="50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51"/>
      <c r="AP66" s="25"/>
      <c r="AQ66" s="24"/>
    </row>
    <row r="67" spans="2:43">
      <c r="B67" s="23"/>
      <c r="C67" s="25"/>
      <c r="D67" s="50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51"/>
      <c r="AA67" s="25"/>
      <c r="AB67" s="25"/>
      <c r="AC67" s="50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51"/>
      <c r="AP67" s="25"/>
      <c r="AQ67" s="24"/>
    </row>
    <row r="68" spans="2:43">
      <c r="B68" s="23"/>
      <c r="C68" s="25"/>
      <c r="D68" s="50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51"/>
      <c r="AA68" s="25"/>
      <c r="AB68" s="25"/>
      <c r="AC68" s="50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51"/>
      <c r="AP68" s="25"/>
      <c r="AQ68" s="24"/>
    </row>
    <row r="69" spans="2:43" s="1" customFormat="1" ht="14.4">
      <c r="B69" s="32"/>
      <c r="C69" s="33"/>
      <c r="D69" s="52" t="s">
        <v>50</v>
      </c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4" t="s">
        <v>51</v>
      </c>
      <c r="S69" s="53"/>
      <c r="T69" s="53"/>
      <c r="U69" s="53"/>
      <c r="V69" s="53"/>
      <c r="W69" s="53"/>
      <c r="X69" s="53"/>
      <c r="Y69" s="53"/>
      <c r="Z69" s="55"/>
      <c r="AA69" s="33"/>
      <c r="AB69" s="33"/>
      <c r="AC69" s="52" t="s">
        <v>50</v>
      </c>
      <c r="AD69" s="53"/>
      <c r="AE69" s="53"/>
      <c r="AF69" s="53"/>
      <c r="AG69" s="53"/>
      <c r="AH69" s="53"/>
      <c r="AI69" s="53"/>
      <c r="AJ69" s="53"/>
      <c r="AK69" s="53"/>
      <c r="AL69" s="53"/>
      <c r="AM69" s="54" t="s">
        <v>51</v>
      </c>
      <c r="AN69" s="53"/>
      <c r="AO69" s="55"/>
      <c r="AP69" s="33"/>
      <c r="AQ69" s="34"/>
    </row>
    <row r="70" spans="2:43" s="1" customFormat="1" ht="6.9" customHeight="1">
      <c r="B70" s="32"/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33"/>
      <c r="AH70" s="33"/>
      <c r="AI70" s="33"/>
      <c r="AJ70" s="33"/>
      <c r="AK70" s="33"/>
      <c r="AL70" s="33"/>
      <c r="AM70" s="33"/>
      <c r="AN70" s="33"/>
      <c r="AO70" s="33"/>
      <c r="AP70" s="33"/>
      <c r="AQ70" s="34"/>
    </row>
    <row r="71" spans="2:43" s="1" customFormat="1" ht="6.9" customHeight="1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  <c r="AB71" s="57"/>
      <c r="AC71" s="57"/>
      <c r="AD71" s="57"/>
      <c r="AE71" s="57"/>
      <c r="AF71" s="57"/>
      <c r="AG71" s="57"/>
      <c r="AH71" s="57"/>
      <c r="AI71" s="57"/>
      <c r="AJ71" s="57"/>
      <c r="AK71" s="57"/>
      <c r="AL71" s="57"/>
      <c r="AM71" s="57"/>
      <c r="AN71" s="57"/>
      <c r="AO71" s="57"/>
      <c r="AP71" s="57"/>
      <c r="AQ71" s="58"/>
    </row>
    <row r="75" spans="2:43" s="1" customFormat="1" ht="6.9" customHeight="1"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0"/>
      <c r="S75" s="60"/>
      <c r="T75" s="60"/>
      <c r="U75" s="60"/>
      <c r="V75" s="60"/>
      <c r="W75" s="60"/>
      <c r="X75" s="60"/>
      <c r="Y75" s="60"/>
      <c r="Z75" s="60"/>
      <c r="AA75" s="60"/>
      <c r="AB75" s="60"/>
      <c r="AC75" s="60"/>
      <c r="AD75" s="60"/>
      <c r="AE75" s="60"/>
      <c r="AF75" s="60"/>
      <c r="AG75" s="60"/>
      <c r="AH75" s="60"/>
      <c r="AI75" s="60"/>
      <c r="AJ75" s="60"/>
      <c r="AK75" s="60"/>
      <c r="AL75" s="60"/>
      <c r="AM75" s="60"/>
      <c r="AN75" s="60"/>
      <c r="AO75" s="60"/>
      <c r="AP75" s="60"/>
      <c r="AQ75" s="61"/>
    </row>
    <row r="76" spans="2:43" s="1" customFormat="1" ht="36.9" customHeight="1">
      <c r="B76" s="32"/>
      <c r="C76" s="196" t="s">
        <v>54</v>
      </c>
      <c r="D76" s="197"/>
      <c r="E76" s="197"/>
      <c r="F76" s="197"/>
      <c r="G76" s="197"/>
      <c r="H76" s="197"/>
      <c r="I76" s="197"/>
      <c r="J76" s="197"/>
      <c r="K76" s="197"/>
      <c r="L76" s="197"/>
      <c r="M76" s="197"/>
      <c r="N76" s="197"/>
      <c r="O76" s="197"/>
      <c r="P76" s="197"/>
      <c r="Q76" s="197"/>
      <c r="R76" s="197"/>
      <c r="S76" s="197"/>
      <c r="T76" s="197"/>
      <c r="U76" s="197"/>
      <c r="V76" s="197"/>
      <c r="W76" s="197"/>
      <c r="X76" s="197"/>
      <c r="Y76" s="197"/>
      <c r="Z76" s="197"/>
      <c r="AA76" s="197"/>
      <c r="AB76" s="197"/>
      <c r="AC76" s="197"/>
      <c r="AD76" s="197"/>
      <c r="AE76" s="197"/>
      <c r="AF76" s="197"/>
      <c r="AG76" s="197"/>
      <c r="AH76" s="197"/>
      <c r="AI76" s="197"/>
      <c r="AJ76" s="197"/>
      <c r="AK76" s="197"/>
      <c r="AL76" s="197"/>
      <c r="AM76" s="197"/>
      <c r="AN76" s="197"/>
      <c r="AO76" s="197"/>
      <c r="AP76" s="197"/>
      <c r="AQ76" s="34"/>
    </row>
    <row r="77" spans="2:43" s="3" customFormat="1" ht="14.4" customHeight="1">
      <c r="B77" s="62"/>
      <c r="C77" s="29" t="s">
        <v>15</v>
      </c>
      <c r="D77" s="63"/>
      <c r="E77" s="63"/>
      <c r="F77" s="63"/>
      <c r="G77" s="63"/>
      <c r="H77" s="63"/>
      <c r="I77" s="63"/>
      <c r="J77" s="63"/>
      <c r="K77" s="63"/>
      <c r="L77" s="63" t="str">
        <f>K5</f>
        <v>2018/004</v>
      </c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4"/>
    </row>
    <row r="78" spans="2:43" s="4" customFormat="1" ht="36.9" customHeight="1">
      <c r="B78" s="65"/>
      <c r="C78" s="66" t="s">
        <v>17</v>
      </c>
      <c r="D78" s="67"/>
      <c r="E78" s="67"/>
      <c r="F78" s="67"/>
      <c r="G78" s="67"/>
      <c r="H78" s="67"/>
      <c r="I78" s="67"/>
      <c r="J78" s="67"/>
      <c r="K78" s="67"/>
      <c r="L78" s="198" t="str">
        <f>K6</f>
        <v>Dětské sportovně-kulturní centrum Staré Brno</v>
      </c>
      <c r="M78" s="199"/>
      <c r="N78" s="199"/>
      <c r="O78" s="199"/>
      <c r="P78" s="199"/>
      <c r="Q78" s="199"/>
      <c r="R78" s="199"/>
      <c r="S78" s="199"/>
      <c r="T78" s="199"/>
      <c r="U78" s="199"/>
      <c r="V78" s="199"/>
      <c r="W78" s="199"/>
      <c r="X78" s="199"/>
      <c r="Y78" s="199"/>
      <c r="Z78" s="199"/>
      <c r="AA78" s="199"/>
      <c r="AB78" s="199"/>
      <c r="AC78" s="199"/>
      <c r="AD78" s="199"/>
      <c r="AE78" s="199"/>
      <c r="AF78" s="199"/>
      <c r="AG78" s="199"/>
      <c r="AH78" s="199"/>
      <c r="AI78" s="199"/>
      <c r="AJ78" s="199"/>
      <c r="AK78" s="199"/>
      <c r="AL78" s="199"/>
      <c r="AM78" s="199"/>
      <c r="AN78" s="199"/>
      <c r="AO78" s="199"/>
      <c r="AP78" s="67"/>
      <c r="AQ78" s="68"/>
    </row>
    <row r="79" spans="2:43" s="1" customFormat="1" ht="6.9" customHeight="1">
      <c r="B79" s="32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  <c r="AM79" s="33"/>
      <c r="AN79" s="33"/>
      <c r="AO79" s="33"/>
      <c r="AP79" s="33"/>
      <c r="AQ79" s="34"/>
    </row>
    <row r="80" spans="2:43" s="1" customFormat="1" ht="13.2">
      <c r="B80" s="32"/>
      <c r="C80" s="29" t="s">
        <v>22</v>
      </c>
      <c r="D80" s="33"/>
      <c r="E80" s="33"/>
      <c r="F80" s="33"/>
      <c r="G80" s="33"/>
      <c r="H80" s="33"/>
      <c r="I80" s="33"/>
      <c r="J80" s="33"/>
      <c r="K80" s="33"/>
      <c r="L80" s="69" t="str">
        <f>IF(K8="","",K8)</f>
        <v>Brno</v>
      </c>
      <c r="M80" s="33"/>
      <c r="N80" s="33"/>
      <c r="O80" s="33"/>
      <c r="P80" s="33"/>
      <c r="Q80" s="33"/>
      <c r="R80" s="33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29" t="s">
        <v>24</v>
      </c>
      <c r="AJ80" s="33"/>
      <c r="AK80" s="33"/>
      <c r="AL80" s="33"/>
      <c r="AM80" s="70" t="str">
        <f>IF(AN8= "","",AN8)</f>
        <v>17. 2. 2018</v>
      </c>
      <c r="AN80" s="33"/>
      <c r="AO80" s="33"/>
      <c r="AP80" s="33"/>
      <c r="AQ80" s="34"/>
    </row>
    <row r="81" spans="1:76" s="1" customFormat="1" ht="6.9" customHeight="1"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33"/>
      <c r="AO81" s="33"/>
      <c r="AP81" s="33"/>
      <c r="AQ81" s="34"/>
    </row>
    <row r="82" spans="1:76" s="1" customFormat="1" ht="13.2">
      <c r="B82" s="32"/>
      <c r="C82" s="29" t="s">
        <v>26</v>
      </c>
      <c r="D82" s="33"/>
      <c r="E82" s="33"/>
      <c r="F82" s="33"/>
      <c r="G82" s="33"/>
      <c r="H82" s="33"/>
      <c r="I82" s="33"/>
      <c r="J82" s="33"/>
      <c r="K82" s="33"/>
      <c r="L82" s="63" t="str">
        <f>IF(E11= "","",E11)</f>
        <v xml:space="preserve"> </v>
      </c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29" t="s">
        <v>31</v>
      </c>
      <c r="AJ82" s="33"/>
      <c r="AK82" s="33"/>
      <c r="AL82" s="33"/>
      <c r="AM82" s="187" t="str">
        <f>IF(E17="","",E17)</f>
        <v xml:space="preserve"> </v>
      </c>
      <c r="AN82" s="187"/>
      <c r="AO82" s="187"/>
      <c r="AP82" s="187"/>
      <c r="AQ82" s="34"/>
      <c r="AS82" s="181" t="s">
        <v>55</v>
      </c>
      <c r="AT82" s="182"/>
      <c r="AU82" s="71"/>
      <c r="AV82" s="71"/>
      <c r="AW82" s="71"/>
      <c r="AX82" s="71"/>
      <c r="AY82" s="71"/>
      <c r="AZ82" s="71"/>
      <c r="BA82" s="71"/>
      <c r="BB82" s="71"/>
      <c r="BC82" s="71"/>
      <c r="BD82" s="72"/>
    </row>
    <row r="83" spans="1:76" s="1" customFormat="1" ht="13.2">
      <c r="B83" s="32"/>
      <c r="C83" s="29" t="s">
        <v>30</v>
      </c>
      <c r="D83" s="33"/>
      <c r="E83" s="33"/>
      <c r="F83" s="33"/>
      <c r="G83" s="33"/>
      <c r="H83" s="33"/>
      <c r="I83" s="33"/>
      <c r="J83" s="33"/>
      <c r="K83" s="33"/>
      <c r="L83" s="63" t="str">
        <f>IF(E14="","",E14)</f>
        <v xml:space="preserve"> </v>
      </c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29" t="s">
        <v>33</v>
      </c>
      <c r="AJ83" s="33"/>
      <c r="AK83" s="33"/>
      <c r="AL83" s="33"/>
      <c r="AM83" s="187" t="str">
        <f>IF(E20="","",E20)</f>
        <v xml:space="preserve"> </v>
      </c>
      <c r="AN83" s="187"/>
      <c r="AO83" s="187"/>
      <c r="AP83" s="187"/>
      <c r="AQ83" s="34"/>
      <c r="AS83" s="183"/>
      <c r="AT83" s="184"/>
      <c r="AU83" s="73"/>
      <c r="AV83" s="73"/>
      <c r="AW83" s="73"/>
      <c r="AX83" s="73"/>
      <c r="AY83" s="73"/>
      <c r="AZ83" s="73"/>
      <c r="BA83" s="73"/>
      <c r="BB83" s="73"/>
      <c r="BC83" s="73"/>
      <c r="BD83" s="74"/>
    </row>
    <row r="84" spans="1:76" s="1" customFormat="1" ht="10.95" customHeight="1">
      <c r="B84" s="32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F84" s="33"/>
      <c r="AG84" s="33"/>
      <c r="AH84" s="33"/>
      <c r="AI84" s="33"/>
      <c r="AJ84" s="33"/>
      <c r="AK84" s="33"/>
      <c r="AL84" s="33"/>
      <c r="AM84" s="33"/>
      <c r="AN84" s="33"/>
      <c r="AO84" s="33"/>
      <c r="AP84" s="33"/>
      <c r="AQ84" s="34"/>
      <c r="AS84" s="185"/>
      <c r="AT84" s="186"/>
      <c r="AU84" s="33"/>
      <c r="AV84" s="33"/>
      <c r="AW84" s="33"/>
      <c r="AX84" s="33"/>
      <c r="AY84" s="33"/>
      <c r="AZ84" s="33"/>
      <c r="BA84" s="33"/>
      <c r="BB84" s="33"/>
      <c r="BC84" s="33"/>
      <c r="BD84" s="75"/>
    </row>
    <row r="85" spans="1:76" s="1" customFormat="1" ht="29.25" customHeight="1">
      <c r="B85" s="32"/>
      <c r="C85" s="188" t="s">
        <v>56</v>
      </c>
      <c r="D85" s="189"/>
      <c r="E85" s="189"/>
      <c r="F85" s="189"/>
      <c r="G85" s="189"/>
      <c r="H85" s="76"/>
      <c r="I85" s="190" t="s">
        <v>57</v>
      </c>
      <c r="J85" s="189"/>
      <c r="K85" s="189"/>
      <c r="L85" s="189"/>
      <c r="M85" s="189"/>
      <c r="N85" s="189"/>
      <c r="O85" s="189"/>
      <c r="P85" s="189"/>
      <c r="Q85" s="189"/>
      <c r="R85" s="189"/>
      <c r="S85" s="189"/>
      <c r="T85" s="189"/>
      <c r="U85" s="189"/>
      <c r="V85" s="189"/>
      <c r="W85" s="189"/>
      <c r="X85" s="189"/>
      <c r="Y85" s="189"/>
      <c r="Z85" s="189"/>
      <c r="AA85" s="189"/>
      <c r="AB85" s="189"/>
      <c r="AC85" s="189"/>
      <c r="AD85" s="189"/>
      <c r="AE85" s="189"/>
      <c r="AF85" s="189"/>
      <c r="AG85" s="190" t="s">
        <v>58</v>
      </c>
      <c r="AH85" s="189"/>
      <c r="AI85" s="189"/>
      <c r="AJ85" s="189"/>
      <c r="AK85" s="189"/>
      <c r="AL85" s="189"/>
      <c r="AM85" s="189"/>
      <c r="AN85" s="190" t="s">
        <v>59</v>
      </c>
      <c r="AO85" s="189"/>
      <c r="AP85" s="191"/>
      <c r="AQ85" s="34"/>
      <c r="AS85" s="77" t="s">
        <v>60</v>
      </c>
      <c r="AT85" s="78" t="s">
        <v>61</v>
      </c>
      <c r="AU85" s="78" t="s">
        <v>62</v>
      </c>
      <c r="AV85" s="78" t="s">
        <v>63</v>
      </c>
      <c r="AW85" s="78" t="s">
        <v>64</v>
      </c>
      <c r="AX85" s="78" t="s">
        <v>65</v>
      </c>
      <c r="AY85" s="78" t="s">
        <v>66</v>
      </c>
      <c r="AZ85" s="78" t="s">
        <v>67</v>
      </c>
      <c r="BA85" s="78" t="s">
        <v>68</v>
      </c>
      <c r="BB85" s="78" t="s">
        <v>69</v>
      </c>
      <c r="BC85" s="78" t="s">
        <v>70</v>
      </c>
      <c r="BD85" s="79" t="s">
        <v>71</v>
      </c>
    </row>
    <row r="86" spans="1:76" s="1" customFormat="1" ht="10.95" customHeight="1"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4"/>
      <c r="AS86" s="80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9"/>
    </row>
    <row r="87" spans="1:76" s="4" customFormat="1" ht="32.4" customHeight="1">
      <c r="B87" s="65"/>
      <c r="C87" s="81" t="s">
        <v>72</v>
      </c>
      <c r="D87" s="82"/>
      <c r="E87" s="82"/>
      <c r="F87" s="82"/>
      <c r="G87" s="82"/>
      <c r="H87" s="82"/>
      <c r="I87" s="82"/>
      <c r="J87" s="82"/>
      <c r="K87" s="82"/>
      <c r="L87" s="82"/>
      <c r="M87" s="82"/>
      <c r="N87" s="82"/>
      <c r="O87" s="82"/>
      <c r="P87" s="82"/>
      <c r="Q87" s="82"/>
      <c r="R87" s="82"/>
      <c r="S87" s="82"/>
      <c r="T87" s="82"/>
      <c r="U87" s="82"/>
      <c r="V87" s="82"/>
      <c r="W87" s="82"/>
      <c r="X87" s="82"/>
      <c r="Y87" s="82"/>
      <c r="Z87" s="82"/>
      <c r="AA87" s="82"/>
      <c r="AB87" s="82"/>
      <c r="AC87" s="82"/>
      <c r="AD87" s="82"/>
      <c r="AE87" s="82"/>
      <c r="AF87" s="82"/>
      <c r="AG87" s="176">
        <f>ROUND(AG88+AG95+SUM(AG97:AG100),2)</f>
        <v>75491250</v>
      </c>
      <c r="AH87" s="176"/>
      <c r="AI87" s="176"/>
      <c r="AJ87" s="176"/>
      <c r="AK87" s="176"/>
      <c r="AL87" s="176"/>
      <c r="AM87" s="176"/>
      <c r="AN87" s="169">
        <f t="shared" ref="AN87:AN100" si="0">SUM(AG87,AT87)</f>
        <v>91344412.5</v>
      </c>
      <c r="AO87" s="169"/>
      <c r="AP87" s="169"/>
      <c r="AQ87" s="68"/>
      <c r="AS87" s="83">
        <f>ROUND(AS88+AS95+SUM(AS97:AS100),2)</f>
        <v>0</v>
      </c>
      <c r="AT87" s="84">
        <f t="shared" ref="AT87:AT100" si="1">ROUND(SUM(AV87:AW87),2)</f>
        <v>15853162.5</v>
      </c>
      <c r="AU87" s="85">
        <f>ROUND(AU88+AU95+SUM(AU97:AU100),5)</f>
        <v>0</v>
      </c>
      <c r="AV87" s="84">
        <f>ROUND(AZ87*L31,2)</f>
        <v>15853162.5</v>
      </c>
      <c r="AW87" s="84">
        <f>ROUND(BA87*L32,2)</f>
        <v>0</v>
      </c>
      <c r="AX87" s="84">
        <f>ROUND(BB87*L31,2)</f>
        <v>0</v>
      </c>
      <c r="AY87" s="84">
        <f>ROUND(BC87*L32,2)</f>
        <v>0</v>
      </c>
      <c r="AZ87" s="84">
        <f>ROUND(AZ88+AZ95+SUM(AZ97:AZ100),2)</f>
        <v>75491250</v>
      </c>
      <c r="BA87" s="84">
        <f>ROUND(BA88+BA95+SUM(BA97:BA100),2)</f>
        <v>0</v>
      </c>
      <c r="BB87" s="84">
        <f>ROUND(BB88+BB95+SUM(BB97:BB100),2)</f>
        <v>0</v>
      </c>
      <c r="BC87" s="84">
        <f>ROUND(BC88+BC95+SUM(BC97:BC100),2)</f>
        <v>0</v>
      </c>
      <c r="BD87" s="86">
        <f>ROUND(BD88+BD95+SUM(BD97:BD100),2)</f>
        <v>0</v>
      </c>
      <c r="BS87" s="87" t="s">
        <v>73</v>
      </c>
      <c r="BT87" s="87" t="s">
        <v>74</v>
      </c>
      <c r="BU87" s="88" t="s">
        <v>75</v>
      </c>
      <c r="BV87" s="87" t="s">
        <v>76</v>
      </c>
      <c r="BW87" s="87" t="s">
        <v>77</v>
      </c>
      <c r="BX87" s="87" t="s">
        <v>78</v>
      </c>
    </row>
    <row r="88" spans="1:76" s="5" customFormat="1" ht="16.5" customHeight="1">
      <c r="B88" s="89"/>
      <c r="C88" s="90"/>
      <c r="D88" s="175" t="s">
        <v>79</v>
      </c>
      <c r="E88" s="175"/>
      <c r="F88" s="175"/>
      <c r="G88" s="175"/>
      <c r="H88" s="175"/>
      <c r="I88" s="91"/>
      <c r="J88" s="175" t="s">
        <v>80</v>
      </c>
      <c r="K88" s="175"/>
      <c r="L88" s="175"/>
      <c r="M88" s="175"/>
      <c r="N88" s="175"/>
      <c r="O88" s="175"/>
      <c r="P88" s="175"/>
      <c r="Q88" s="175"/>
      <c r="R88" s="175"/>
      <c r="S88" s="175"/>
      <c r="T88" s="175"/>
      <c r="U88" s="175"/>
      <c r="V88" s="175"/>
      <c r="W88" s="175"/>
      <c r="X88" s="175"/>
      <c r="Y88" s="175"/>
      <c r="Z88" s="175"/>
      <c r="AA88" s="175"/>
      <c r="AB88" s="175"/>
      <c r="AC88" s="175"/>
      <c r="AD88" s="175"/>
      <c r="AE88" s="175"/>
      <c r="AF88" s="175"/>
      <c r="AG88" s="180">
        <f>ROUND(SUM(AG89:AG94),2)</f>
        <v>60992500</v>
      </c>
      <c r="AH88" s="174"/>
      <c r="AI88" s="174"/>
      <c r="AJ88" s="174"/>
      <c r="AK88" s="174"/>
      <c r="AL88" s="174"/>
      <c r="AM88" s="174"/>
      <c r="AN88" s="173">
        <f t="shared" si="0"/>
        <v>73800925</v>
      </c>
      <c r="AO88" s="174"/>
      <c r="AP88" s="174"/>
      <c r="AQ88" s="92"/>
      <c r="AS88" s="93">
        <f>ROUND(SUM(AS89:AS94),2)</f>
        <v>0</v>
      </c>
      <c r="AT88" s="94">
        <f t="shared" si="1"/>
        <v>12808425</v>
      </c>
      <c r="AU88" s="95">
        <f>ROUND(SUM(AU89:AU94),5)</f>
        <v>0</v>
      </c>
      <c r="AV88" s="94">
        <f>ROUND(AZ88*L31,2)</f>
        <v>12808425</v>
      </c>
      <c r="AW88" s="94">
        <f>ROUND(BA88*L32,2)</f>
        <v>0</v>
      </c>
      <c r="AX88" s="94">
        <f>ROUND(BB88*L31,2)</f>
        <v>0</v>
      </c>
      <c r="AY88" s="94">
        <f>ROUND(BC88*L32,2)</f>
        <v>0</v>
      </c>
      <c r="AZ88" s="94">
        <f>ROUND(SUM(AZ89:AZ94),2)</f>
        <v>60992500</v>
      </c>
      <c r="BA88" s="94">
        <f>ROUND(SUM(BA89:BA94),2)</f>
        <v>0</v>
      </c>
      <c r="BB88" s="94">
        <f>ROUND(SUM(BB89:BB94),2)</f>
        <v>0</v>
      </c>
      <c r="BC88" s="94">
        <f>ROUND(SUM(BC89:BC94),2)</f>
        <v>0</v>
      </c>
      <c r="BD88" s="96">
        <f>ROUND(SUM(BD89:BD94),2)</f>
        <v>0</v>
      </c>
      <c r="BS88" s="97" t="s">
        <v>73</v>
      </c>
      <c r="BT88" s="97" t="s">
        <v>81</v>
      </c>
      <c r="BU88" s="97" t="s">
        <v>75</v>
      </c>
      <c r="BV88" s="97" t="s">
        <v>76</v>
      </c>
      <c r="BW88" s="97" t="s">
        <v>82</v>
      </c>
      <c r="BX88" s="97" t="s">
        <v>77</v>
      </c>
    </row>
    <row r="89" spans="1:76" s="6" customFormat="1" ht="16.5" customHeight="1">
      <c r="A89" s="98" t="s">
        <v>83</v>
      </c>
      <c r="B89" s="99"/>
      <c r="C89" s="100"/>
      <c r="D89" s="100"/>
      <c r="E89" s="179" t="s">
        <v>84</v>
      </c>
      <c r="F89" s="179"/>
      <c r="G89" s="179"/>
      <c r="H89" s="179"/>
      <c r="I89" s="179"/>
      <c r="J89" s="100"/>
      <c r="K89" s="179" t="s">
        <v>85</v>
      </c>
      <c r="L89" s="179"/>
      <c r="M89" s="179"/>
      <c r="N89" s="179"/>
      <c r="O89" s="179"/>
      <c r="P89" s="179"/>
      <c r="Q89" s="179"/>
      <c r="R89" s="179"/>
      <c r="S89" s="179"/>
      <c r="T89" s="179"/>
      <c r="U89" s="179"/>
      <c r="V89" s="179"/>
      <c r="W89" s="179"/>
      <c r="X89" s="179"/>
      <c r="Y89" s="179"/>
      <c r="Z89" s="179"/>
      <c r="AA89" s="179"/>
      <c r="AB89" s="179"/>
      <c r="AC89" s="179"/>
      <c r="AD89" s="179"/>
      <c r="AE89" s="179"/>
      <c r="AF89" s="179"/>
      <c r="AG89" s="177">
        <f>'SO01.01 - Blok Welness'!M31</f>
        <v>9705000</v>
      </c>
      <c r="AH89" s="178"/>
      <c r="AI89" s="178"/>
      <c r="AJ89" s="178"/>
      <c r="AK89" s="178"/>
      <c r="AL89" s="178"/>
      <c r="AM89" s="178"/>
      <c r="AN89" s="177">
        <f t="shared" si="0"/>
        <v>11743050</v>
      </c>
      <c r="AO89" s="178"/>
      <c r="AP89" s="178"/>
      <c r="AQ89" s="101"/>
      <c r="AS89" s="102">
        <f>'SO01.01 - Blok Welness'!M29</f>
        <v>0</v>
      </c>
      <c r="AT89" s="103">
        <f t="shared" si="1"/>
        <v>2038050</v>
      </c>
      <c r="AU89" s="104">
        <f>'SO01.01 - Blok Welness'!W123</f>
        <v>0</v>
      </c>
      <c r="AV89" s="103">
        <f>'SO01.01 - Blok Welness'!M33</f>
        <v>2038050</v>
      </c>
      <c r="AW89" s="103">
        <f>'SO01.01 - Blok Welness'!M34</f>
        <v>0</v>
      </c>
      <c r="AX89" s="103">
        <f>'SO01.01 - Blok Welness'!M35</f>
        <v>0</v>
      </c>
      <c r="AY89" s="103">
        <f>'SO01.01 - Blok Welness'!M36</f>
        <v>0</v>
      </c>
      <c r="AZ89" s="103">
        <f>'SO01.01 - Blok Welness'!H33</f>
        <v>9705000</v>
      </c>
      <c r="BA89" s="103">
        <f>'SO01.01 - Blok Welness'!H34</f>
        <v>0</v>
      </c>
      <c r="BB89" s="103">
        <f>'SO01.01 - Blok Welness'!H35</f>
        <v>0</v>
      </c>
      <c r="BC89" s="103">
        <f>'SO01.01 - Blok Welness'!H36</f>
        <v>0</v>
      </c>
      <c r="BD89" s="105">
        <f>'SO01.01 - Blok Welness'!H37</f>
        <v>0</v>
      </c>
      <c r="BT89" s="106" t="s">
        <v>86</v>
      </c>
      <c r="BV89" s="106" t="s">
        <v>76</v>
      </c>
      <c r="BW89" s="106" t="s">
        <v>87</v>
      </c>
      <c r="BX89" s="106" t="s">
        <v>82</v>
      </c>
    </row>
    <row r="90" spans="1:76" s="6" customFormat="1" ht="16.5" customHeight="1">
      <c r="A90" s="98" t="s">
        <v>83</v>
      </c>
      <c r="B90" s="99"/>
      <c r="C90" s="100"/>
      <c r="D90" s="100"/>
      <c r="E90" s="179" t="s">
        <v>88</v>
      </c>
      <c r="F90" s="179"/>
      <c r="G90" s="179"/>
      <c r="H90" s="179"/>
      <c r="I90" s="179"/>
      <c r="J90" s="100"/>
      <c r="K90" s="179" t="s">
        <v>89</v>
      </c>
      <c r="L90" s="179"/>
      <c r="M90" s="179"/>
      <c r="N90" s="179"/>
      <c r="O90" s="179"/>
      <c r="P90" s="179"/>
      <c r="Q90" s="179"/>
      <c r="R90" s="179"/>
      <c r="S90" s="179"/>
      <c r="T90" s="179"/>
      <c r="U90" s="179"/>
      <c r="V90" s="179"/>
      <c r="W90" s="179"/>
      <c r="X90" s="179"/>
      <c r="Y90" s="179"/>
      <c r="Z90" s="179"/>
      <c r="AA90" s="179"/>
      <c r="AB90" s="179"/>
      <c r="AC90" s="179"/>
      <c r="AD90" s="179"/>
      <c r="AE90" s="179"/>
      <c r="AF90" s="179"/>
      <c r="AG90" s="177">
        <f>'SO01.02 - Blok Společensk...'!M31</f>
        <v>11037500</v>
      </c>
      <c r="AH90" s="178"/>
      <c r="AI90" s="178"/>
      <c r="AJ90" s="178"/>
      <c r="AK90" s="178"/>
      <c r="AL90" s="178"/>
      <c r="AM90" s="178"/>
      <c r="AN90" s="177">
        <f t="shared" si="0"/>
        <v>13355375</v>
      </c>
      <c r="AO90" s="178"/>
      <c r="AP90" s="178"/>
      <c r="AQ90" s="101"/>
      <c r="AS90" s="102">
        <f>'SO01.02 - Blok Společensk...'!M29</f>
        <v>0</v>
      </c>
      <c r="AT90" s="103">
        <f t="shared" si="1"/>
        <v>2317875</v>
      </c>
      <c r="AU90" s="104">
        <f>'SO01.02 - Blok Společensk...'!W121</f>
        <v>0</v>
      </c>
      <c r="AV90" s="103">
        <f>'SO01.02 - Blok Společensk...'!M33</f>
        <v>2317875</v>
      </c>
      <c r="AW90" s="103">
        <f>'SO01.02 - Blok Společensk...'!M34</f>
        <v>0</v>
      </c>
      <c r="AX90" s="103">
        <f>'SO01.02 - Blok Společensk...'!M35</f>
        <v>0</v>
      </c>
      <c r="AY90" s="103">
        <f>'SO01.02 - Blok Společensk...'!M36</f>
        <v>0</v>
      </c>
      <c r="AZ90" s="103">
        <f>'SO01.02 - Blok Společensk...'!H33</f>
        <v>11037500</v>
      </c>
      <c r="BA90" s="103">
        <f>'SO01.02 - Blok Společensk...'!H34</f>
        <v>0</v>
      </c>
      <c r="BB90" s="103">
        <f>'SO01.02 - Blok Společensk...'!H35</f>
        <v>0</v>
      </c>
      <c r="BC90" s="103">
        <f>'SO01.02 - Blok Společensk...'!H36</f>
        <v>0</v>
      </c>
      <c r="BD90" s="105">
        <f>'SO01.02 - Blok Společensk...'!H37</f>
        <v>0</v>
      </c>
      <c r="BT90" s="106" t="s">
        <v>86</v>
      </c>
      <c r="BV90" s="106" t="s">
        <v>76</v>
      </c>
      <c r="BW90" s="106" t="s">
        <v>90</v>
      </c>
      <c r="BX90" s="106" t="s">
        <v>82</v>
      </c>
    </row>
    <row r="91" spans="1:76" s="6" customFormat="1" ht="16.5" customHeight="1">
      <c r="A91" s="98" t="s">
        <v>83</v>
      </c>
      <c r="B91" s="99"/>
      <c r="C91" s="100"/>
      <c r="D91" s="100"/>
      <c r="E91" s="179" t="s">
        <v>91</v>
      </c>
      <c r="F91" s="179"/>
      <c r="G91" s="179"/>
      <c r="H91" s="179"/>
      <c r="I91" s="179"/>
      <c r="J91" s="100"/>
      <c r="K91" s="179" t="s">
        <v>92</v>
      </c>
      <c r="L91" s="179"/>
      <c r="M91" s="179"/>
      <c r="N91" s="179"/>
      <c r="O91" s="179"/>
      <c r="P91" s="179"/>
      <c r="Q91" s="179"/>
      <c r="R91" s="179"/>
      <c r="S91" s="179"/>
      <c r="T91" s="179"/>
      <c r="U91" s="179"/>
      <c r="V91" s="179"/>
      <c r="W91" s="179"/>
      <c r="X91" s="179"/>
      <c r="Y91" s="179"/>
      <c r="Z91" s="179"/>
      <c r="AA91" s="179"/>
      <c r="AB91" s="179"/>
      <c r="AC91" s="179"/>
      <c r="AD91" s="179"/>
      <c r="AE91" s="179"/>
      <c r="AF91" s="179"/>
      <c r="AG91" s="177">
        <f>'SO01.03 - Blok Tělocvična'!M31</f>
        <v>9400000</v>
      </c>
      <c r="AH91" s="178"/>
      <c r="AI91" s="178"/>
      <c r="AJ91" s="178"/>
      <c r="AK91" s="178"/>
      <c r="AL91" s="178"/>
      <c r="AM91" s="178"/>
      <c r="AN91" s="177">
        <f t="shared" si="0"/>
        <v>11374000</v>
      </c>
      <c r="AO91" s="178"/>
      <c r="AP91" s="178"/>
      <c r="AQ91" s="101"/>
      <c r="AS91" s="102">
        <f>'SO01.03 - Blok Tělocvična'!M29</f>
        <v>0</v>
      </c>
      <c r="AT91" s="103">
        <f t="shared" si="1"/>
        <v>1974000</v>
      </c>
      <c r="AU91" s="104">
        <f>'SO01.03 - Blok Tělocvična'!W121</f>
        <v>0</v>
      </c>
      <c r="AV91" s="103">
        <f>'SO01.03 - Blok Tělocvična'!M33</f>
        <v>1974000</v>
      </c>
      <c r="AW91" s="103">
        <f>'SO01.03 - Blok Tělocvična'!M34</f>
        <v>0</v>
      </c>
      <c r="AX91" s="103">
        <f>'SO01.03 - Blok Tělocvična'!M35</f>
        <v>0</v>
      </c>
      <c r="AY91" s="103">
        <f>'SO01.03 - Blok Tělocvična'!M36</f>
        <v>0</v>
      </c>
      <c r="AZ91" s="103">
        <f>'SO01.03 - Blok Tělocvična'!H33</f>
        <v>9400000</v>
      </c>
      <c r="BA91" s="103">
        <f>'SO01.03 - Blok Tělocvična'!H34</f>
        <v>0</v>
      </c>
      <c r="BB91" s="103">
        <f>'SO01.03 - Blok Tělocvična'!H35</f>
        <v>0</v>
      </c>
      <c r="BC91" s="103">
        <f>'SO01.03 - Blok Tělocvična'!H36</f>
        <v>0</v>
      </c>
      <c r="BD91" s="105">
        <f>'SO01.03 - Blok Tělocvična'!H37</f>
        <v>0</v>
      </c>
      <c r="BT91" s="106" t="s">
        <v>86</v>
      </c>
      <c r="BV91" s="106" t="s">
        <v>76</v>
      </c>
      <c r="BW91" s="106" t="s">
        <v>93</v>
      </c>
      <c r="BX91" s="106" t="s">
        <v>82</v>
      </c>
    </row>
    <row r="92" spans="1:76" s="6" customFormat="1" ht="16.5" customHeight="1">
      <c r="A92" s="98" t="s">
        <v>83</v>
      </c>
      <c r="B92" s="99"/>
      <c r="C92" s="100"/>
      <c r="D92" s="100"/>
      <c r="E92" s="179" t="s">
        <v>94</v>
      </c>
      <c r="F92" s="179"/>
      <c r="G92" s="179"/>
      <c r="H92" s="179"/>
      <c r="I92" s="179"/>
      <c r="J92" s="100"/>
      <c r="K92" s="179" t="s">
        <v>95</v>
      </c>
      <c r="L92" s="179"/>
      <c r="M92" s="179"/>
      <c r="N92" s="179"/>
      <c r="O92" s="179"/>
      <c r="P92" s="179"/>
      <c r="Q92" s="179"/>
      <c r="R92" s="179"/>
      <c r="S92" s="179"/>
      <c r="T92" s="179"/>
      <c r="U92" s="179"/>
      <c r="V92" s="179"/>
      <c r="W92" s="179"/>
      <c r="X92" s="179"/>
      <c r="Y92" s="179"/>
      <c r="Z92" s="179"/>
      <c r="AA92" s="179"/>
      <c r="AB92" s="179"/>
      <c r="AC92" s="179"/>
      <c r="AD92" s="179"/>
      <c r="AE92" s="179"/>
      <c r="AF92" s="179"/>
      <c r="AG92" s="177">
        <f>'SO01.04 - Blok Foyer, kni...'!M31</f>
        <v>12445000</v>
      </c>
      <c r="AH92" s="178"/>
      <c r="AI92" s="178"/>
      <c r="AJ92" s="178"/>
      <c r="AK92" s="178"/>
      <c r="AL92" s="178"/>
      <c r="AM92" s="178"/>
      <c r="AN92" s="177">
        <f t="shared" si="0"/>
        <v>15058450</v>
      </c>
      <c r="AO92" s="178"/>
      <c r="AP92" s="178"/>
      <c r="AQ92" s="101"/>
      <c r="AS92" s="102">
        <f>'SO01.04 - Blok Foyer, kni...'!M29</f>
        <v>0</v>
      </c>
      <c r="AT92" s="103">
        <f t="shared" si="1"/>
        <v>2613450</v>
      </c>
      <c r="AU92" s="104">
        <f>'SO01.04 - Blok Foyer, kni...'!W123</f>
        <v>0</v>
      </c>
      <c r="AV92" s="103">
        <f>'SO01.04 - Blok Foyer, kni...'!M33</f>
        <v>2613450</v>
      </c>
      <c r="AW92" s="103">
        <f>'SO01.04 - Blok Foyer, kni...'!M34</f>
        <v>0</v>
      </c>
      <c r="AX92" s="103">
        <f>'SO01.04 - Blok Foyer, kni...'!M35</f>
        <v>0</v>
      </c>
      <c r="AY92" s="103">
        <f>'SO01.04 - Blok Foyer, kni...'!M36</f>
        <v>0</v>
      </c>
      <c r="AZ92" s="103">
        <f>'SO01.04 - Blok Foyer, kni...'!H33</f>
        <v>12445000</v>
      </c>
      <c r="BA92" s="103">
        <f>'SO01.04 - Blok Foyer, kni...'!H34</f>
        <v>0</v>
      </c>
      <c r="BB92" s="103">
        <f>'SO01.04 - Blok Foyer, kni...'!H35</f>
        <v>0</v>
      </c>
      <c r="BC92" s="103">
        <f>'SO01.04 - Blok Foyer, kni...'!H36</f>
        <v>0</v>
      </c>
      <c r="BD92" s="105">
        <f>'SO01.04 - Blok Foyer, kni...'!H37</f>
        <v>0</v>
      </c>
      <c r="BT92" s="106" t="s">
        <v>86</v>
      </c>
      <c r="BV92" s="106" t="s">
        <v>76</v>
      </c>
      <c r="BW92" s="106" t="s">
        <v>96</v>
      </c>
      <c r="BX92" s="106" t="s">
        <v>82</v>
      </c>
    </row>
    <row r="93" spans="1:76" s="6" customFormat="1" ht="16.5" customHeight="1">
      <c r="A93" s="98" t="s">
        <v>83</v>
      </c>
      <c r="B93" s="99"/>
      <c r="C93" s="100"/>
      <c r="D93" s="100"/>
      <c r="E93" s="179" t="s">
        <v>97</v>
      </c>
      <c r="F93" s="179"/>
      <c r="G93" s="179"/>
      <c r="H93" s="179"/>
      <c r="I93" s="179"/>
      <c r="J93" s="100"/>
      <c r="K93" s="179" t="s">
        <v>98</v>
      </c>
      <c r="L93" s="179"/>
      <c r="M93" s="179"/>
      <c r="N93" s="179"/>
      <c r="O93" s="179"/>
      <c r="P93" s="179"/>
      <c r="Q93" s="179"/>
      <c r="R93" s="179"/>
      <c r="S93" s="179"/>
      <c r="T93" s="179"/>
      <c r="U93" s="179"/>
      <c r="V93" s="179"/>
      <c r="W93" s="179"/>
      <c r="X93" s="179"/>
      <c r="Y93" s="179"/>
      <c r="Z93" s="179"/>
      <c r="AA93" s="179"/>
      <c r="AB93" s="179"/>
      <c r="AC93" s="179"/>
      <c r="AD93" s="179"/>
      <c r="AE93" s="179"/>
      <c r="AF93" s="179"/>
      <c r="AG93" s="177">
        <f>'SO01.05 - Blok Ateliery'!M31</f>
        <v>4405000</v>
      </c>
      <c r="AH93" s="178"/>
      <c r="AI93" s="178"/>
      <c r="AJ93" s="178"/>
      <c r="AK93" s="178"/>
      <c r="AL93" s="178"/>
      <c r="AM93" s="178"/>
      <c r="AN93" s="177">
        <f t="shared" si="0"/>
        <v>5330050</v>
      </c>
      <c r="AO93" s="178"/>
      <c r="AP93" s="178"/>
      <c r="AQ93" s="101"/>
      <c r="AS93" s="102">
        <f>'SO01.05 - Blok Ateliery'!M29</f>
        <v>0</v>
      </c>
      <c r="AT93" s="103">
        <f t="shared" si="1"/>
        <v>925050</v>
      </c>
      <c r="AU93" s="104">
        <f>'SO01.05 - Blok Ateliery'!W123</f>
        <v>0</v>
      </c>
      <c r="AV93" s="103">
        <f>'SO01.05 - Blok Ateliery'!M33</f>
        <v>925050</v>
      </c>
      <c r="AW93" s="103">
        <f>'SO01.05 - Blok Ateliery'!M34</f>
        <v>0</v>
      </c>
      <c r="AX93" s="103">
        <f>'SO01.05 - Blok Ateliery'!M35</f>
        <v>0</v>
      </c>
      <c r="AY93" s="103">
        <f>'SO01.05 - Blok Ateliery'!M36</f>
        <v>0</v>
      </c>
      <c r="AZ93" s="103">
        <f>'SO01.05 - Blok Ateliery'!H33</f>
        <v>4405000</v>
      </c>
      <c r="BA93" s="103">
        <f>'SO01.05 - Blok Ateliery'!H34</f>
        <v>0</v>
      </c>
      <c r="BB93" s="103">
        <f>'SO01.05 - Blok Ateliery'!H35</f>
        <v>0</v>
      </c>
      <c r="BC93" s="103">
        <f>'SO01.05 - Blok Ateliery'!H36</f>
        <v>0</v>
      </c>
      <c r="BD93" s="105">
        <f>'SO01.05 - Blok Ateliery'!H37</f>
        <v>0</v>
      </c>
      <c r="BT93" s="106" t="s">
        <v>86</v>
      </c>
      <c r="BV93" s="106" t="s">
        <v>76</v>
      </c>
      <c r="BW93" s="106" t="s">
        <v>99</v>
      </c>
      <c r="BX93" s="106" t="s">
        <v>82</v>
      </c>
    </row>
    <row r="94" spans="1:76" s="6" customFormat="1" ht="16.5" customHeight="1">
      <c r="A94" s="98" t="s">
        <v>83</v>
      </c>
      <c r="B94" s="99"/>
      <c r="C94" s="100"/>
      <c r="D94" s="100"/>
      <c r="E94" s="179" t="s">
        <v>100</v>
      </c>
      <c r="F94" s="179"/>
      <c r="G94" s="179"/>
      <c r="H94" s="179"/>
      <c r="I94" s="179"/>
      <c r="J94" s="100"/>
      <c r="K94" s="179" t="s">
        <v>101</v>
      </c>
      <c r="L94" s="179"/>
      <c r="M94" s="179"/>
      <c r="N94" s="179"/>
      <c r="O94" s="179"/>
      <c r="P94" s="179"/>
      <c r="Q94" s="179"/>
      <c r="R94" s="179"/>
      <c r="S94" s="179"/>
      <c r="T94" s="179"/>
      <c r="U94" s="179"/>
      <c r="V94" s="179"/>
      <c r="W94" s="179"/>
      <c r="X94" s="179"/>
      <c r="Y94" s="179"/>
      <c r="Z94" s="179"/>
      <c r="AA94" s="179"/>
      <c r="AB94" s="179"/>
      <c r="AC94" s="179"/>
      <c r="AD94" s="179"/>
      <c r="AE94" s="179"/>
      <c r="AF94" s="179"/>
      <c r="AG94" s="177">
        <f>'SO01.06 - Mateřská škola'!M31</f>
        <v>14000000</v>
      </c>
      <c r="AH94" s="178"/>
      <c r="AI94" s="178"/>
      <c r="AJ94" s="178"/>
      <c r="AK94" s="178"/>
      <c r="AL94" s="178"/>
      <c r="AM94" s="178"/>
      <c r="AN94" s="177">
        <f t="shared" si="0"/>
        <v>16940000</v>
      </c>
      <c r="AO94" s="178"/>
      <c r="AP94" s="178"/>
      <c r="AQ94" s="101"/>
      <c r="AS94" s="102">
        <f>'SO01.06 - Mateřská škola'!M29</f>
        <v>0</v>
      </c>
      <c r="AT94" s="103">
        <f t="shared" si="1"/>
        <v>2940000</v>
      </c>
      <c r="AU94" s="104">
        <f>'SO01.06 - Mateřská škola'!W123</f>
        <v>0</v>
      </c>
      <c r="AV94" s="103">
        <f>'SO01.06 - Mateřská škola'!M33</f>
        <v>2940000</v>
      </c>
      <c r="AW94" s="103">
        <f>'SO01.06 - Mateřská škola'!M34</f>
        <v>0</v>
      </c>
      <c r="AX94" s="103">
        <f>'SO01.06 - Mateřská škola'!M35</f>
        <v>0</v>
      </c>
      <c r="AY94" s="103">
        <f>'SO01.06 - Mateřská škola'!M36</f>
        <v>0</v>
      </c>
      <c r="AZ94" s="103">
        <f>'SO01.06 - Mateřská škola'!H33</f>
        <v>14000000</v>
      </c>
      <c r="BA94" s="103">
        <f>'SO01.06 - Mateřská škola'!H34</f>
        <v>0</v>
      </c>
      <c r="BB94" s="103">
        <f>'SO01.06 - Mateřská škola'!H35</f>
        <v>0</v>
      </c>
      <c r="BC94" s="103">
        <f>'SO01.06 - Mateřská škola'!H36</f>
        <v>0</v>
      </c>
      <c r="BD94" s="105">
        <f>'SO01.06 - Mateřská škola'!H37</f>
        <v>0</v>
      </c>
      <c r="BT94" s="106" t="s">
        <v>86</v>
      </c>
      <c r="BV94" s="106" t="s">
        <v>76</v>
      </c>
      <c r="BW94" s="106" t="s">
        <v>102</v>
      </c>
      <c r="BX94" s="106" t="s">
        <v>82</v>
      </c>
    </row>
    <row r="95" spans="1:76" s="5" customFormat="1" ht="16.5" customHeight="1">
      <c r="B95" s="89"/>
      <c r="C95" s="90"/>
      <c r="D95" s="175" t="s">
        <v>103</v>
      </c>
      <c r="E95" s="175"/>
      <c r="F95" s="175"/>
      <c r="G95" s="175"/>
      <c r="H95" s="175"/>
      <c r="I95" s="91"/>
      <c r="J95" s="175" t="s">
        <v>104</v>
      </c>
      <c r="K95" s="175"/>
      <c r="L95" s="175"/>
      <c r="M95" s="175"/>
      <c r="N95" s="175"/>
      <c r="O95" s="175"/>
      <c r="P95" s="175"/>
      <c r="Q95" s="175"/>
      <c r="R95" s="175"/>
      <c r="S95" s="175"/>
      <c r="T95" s="175"/>
      <c r="U95" s="175"/>
      <c r="V95" s="175"/>
      <c r="W95" s="175"/>
      <c r="X95" s="175"/>
      <c r="Y95" s="175"/>
      <c r="Z95" s="175"/>
      <c r="AA95" s="175"/>
      <c r="AB95" s="175"/>
      <c r="AC95" s="175"/>
      <c r="AD95" s="175"/>
      <c r="AE95" s="175"/>
      <c r="AF95" s="175"/>
      <c r="AG95" s="180">
        <f>ROUND(AG96,2)</f>
        <v>1200000</v>
      </c>
      <c r="AH95" s="174"/>
      <c r="AI95" s="174"/>
      <c r="AJ95" s="174"/>
      <c r="AK95" s="174"/>
      <c r="AL95" s="174"/>
      <c r="AM95" s="174"/>
      <c r="AN95" s="173">
        <f t="shared" si="0"/>
        <v>1452000</v>
      </c>
      <c r="AO95" s="174"/>
      <c r="AP95" s="174"/>
      <c r="AQ95" s="92"/>
      <c r="AS95" s="93">
        <f>ROUND(AS96,2)</f>
        <v>0</v>
      </c>
      <c r="AT95" s="94">
        <f t="shared" si="1"/>
        <v>252000</v>
      </c>
      <c r="AU95" s="95">
        <f>ROUND(AU96,5)</f>
        <v>0</v>
      </c>
      <c r="AV95" s="94">
        <f>ROUND(AZ95*L31,2)</f>
        <v>252000</v>
      </c>
      <c r="AW95" s="94">
        <f>ROUND(BA95*L32,2)</f>
        <v>0</v>
      </c>
      <c r="AX95" s="94">
        <f>ROUND(BB95*L31,2)</f>
        <v>0</v>
      </c>
      <c r="AY95" s="94">
        <f>ROUND(BC95*L32,2)</f>
        <v>0</v>
      </c>
      <c r="AZ95" s="94">
        <f>ROUND(AZ96,2)</f>
        <v>1200000</v>
      </c>
      <c r="BA95" s="94">
        <f>ROUND(BA96,2)</f>
        <v>0</v>
      </c>
      <c r="BB95" s="94">
        <f>ROUND(BB96,2)</f>
        <v>0</v>
      </c>
      <c r="BC95" s="94">
        <f>ROUND(BC96,2)</f>
        <v>0</v>
      </c>
      <c r="BD95" s="96">
        <f>ROUND(BD96,2)</f>
        <v>0</v>
      </c>
      <c r="BS95" s="97" t="s">
        <v>73</v>
      </c>
      <c r="BT95" s="97" t="s">
        <v>81</v>
      </c>
      <c r="BU95" s="97" t="s">
        <v>75</v>
      </c>
      <c r="BV95" s="97" t="s">
        <v>76</v>
      </c>
      <c r="BW95" s="97" t="s">
        <v>105</v>
      </c>
      <c r="BX95" s="97" t="s">
        <v>77</v>
      </c>
    </row>
    <row r="96" spans="1:76" s="6" customFormat="1" ht="28.5" customHeight="1">
      <c r="A96" s="98" t="s">
        <v>83</v>
      </c>
      <c r="B96" s="99"/>
      <c r="C96" s="100"/>
      <c r="D96" s="100"/>
      <c r="E96" s="179" t="s">
        <v>106</v>
      </c>
      <c r="F96" s="179"/>
      <c r="G96" s="179"/>
      <c r="H96" s="179"/>
      <c r="I96" s="179"/>
      <c r="J96" s="100"/>
      <c r="K96" s="179" t="s">
        <v>107</v>
      </c>
      <c r="L96" s="179"/>
      <c r="M96" s="179"/>
      <c r="N96" s="179"/>
      <c r="O96" s="179"/>
      <c r="P96" s="179"/>
      <c r="Q96" s="179"/>
      <c r="R96" s="179"/>
      <c r="S96" s="179"/>
      <c r="T96" s="179"/>
      <c r="U96" s="179"/>
      <c r="V96" s="179"/>
      <c r="W96" s="179"/>
      <c r="X96" s="179"/>
      <c r="Y96" s="179"/>
      <c r="Z96" s="179"/>
      <c r="AA96" s="179"/>
      <c r="AB96" s="179"/>
      <c r="AC96" s="179"/>
      <c r="AD96" s="179"/>
      <c r="AE96" s="179"/>
      <c r="AF96" s="179"/>
      <c r="AG96" s="177">
        <f>'SO02.01 - Venkovní terasy...'!M31</f>
        <v>1200000</v>
      </c>
      <c r="AH96" s="178"/>
      <c r="AI96" s="178"/>
      <c r="AJ96" s="178"/>
      <c r="AK96" s="178"/>
      <c r="AL96" s="178"/>
      <c r="AM96" s="178"/>
      <c r="AN96" s="177">
        <f t="shared" si="0"/>
        <v>1452000</v>
      </c>
      <c r="AO96" s="178"/>
      <c r="AP96" s="178"/>
      <c r="AQ96" s="101"/>
      <c r="AS96" s="102">
        <f>'SO02.01 - Venkovní terasy...'!M29</f>
        <v>0</v>
      </c>
      <c r="AT96" s="103">
        <f t="shared" si="1"/>
        <v>252000</v>
      </c>
      <c r="AU96" s="104">
        <f>'SO02.01 - Venkovní terasy...'!W116</f>
        <v>0</v>
      </c>
      <c r="AV96" s="103">
        <f>'SO02.01 - Venkovní terasy...'!M33</f>
        <v>252000</v>
      </c>
      <c r="AW96" s="103">
        <f>'SO02.01 - Venkovní terasy...'!M34</f>
        <v>0</v>
      </c>
      <c r="AX96" s="103">
        <f>'SO02.01 - Venkovní terasy...'!M35</f>
        <v>0</v>
      </c>
      <c r="AY96" s="103">
        <f>'SO02.01 - Venkovní terasy...'!M36</f>
        <v>0</v>
      </c>
      <c r="AZ96" s="103">
        <f>'SO02.01 - Venkovní terasy...'!H33</f>
        <v>1200000</v>
      </c>
      <c r="BA96" s="103">
        <f>'SO02.01 - Venkovní terasy...'!H34</f>
        <v>0</v>
      </c>
      <c r="BB96" s="103">
        <f>'SO02.01 - Venkovní terasy...'!H35</f>
        <v>0</v>
      </c>
      <c r="BC96" s="103">
        <f>'SO02.01 - Venkovní terasy...'!H36</f>
        <v>0</v>
      </c>
      <c r="BD96" s="105">
        <f>'SO02.01 - Venkovní terasy...'!H37</f>
        <v>0</v>
      </c>
      <c r="BT96" s="106" t="s">
        <v>86</v>
      </c>
      <c r="BV96" s="106" t="s">
        <v>76</v>
      </c>
      <c r="BW96" s="106" t="s">
        <v>108</v>
      </c>
      <c r="BX96" s="106" t="s">
        <v>105</v>
      </c>
    </row>
    <row r="97" spans="1:76" s="5" customFormat="1" ht="16.5" customHeight="1">
      <c r="A97" s="98" t="s">
        <v>83</v>
      </c>
      <c r="B97" s="89"/>
      <c r="C97" s="90"/>
      <c r="D97" s="175" t="s">
        <v>109</v>
      </c>
      <c r="E97" s="175"/>
      <c r="F97" s="175"/>
      <c r="G97" s="175"/>
      <c r="H97" s="175"/>
      <c r="I97" s="91"/>
      <c r="J97" s="175" t="s">
        <v>110</v>
      </c>
      <c r="K97" s="175"/>
      <c r="L97" s="175"/>
      <c r="M97" s="175"/>
      <c r="N97" s="175"/>
      <c r="O97" s="175"/>
      <c r="P97" s="175"/>
      <c r="Q97" s="175"/>
      <c r="R97" s="175"/>
      <c r="S97" s="175"/>
      <c r="T97" s="175"/>
      <c r="U97" s="175"/>
      <c r="V97" s="175"/>
      <c r="W97" s="175"/>
      <c r="X97" s="175"/>
      <c r="Y97" s="175"/>
      <c r="Z97" s="175"/>
      <c r="AA97" s="175"/>
      <c r="AB97" s="175"/>
      <c r="AC97" s="175"/>
      <c r="AD97" s="175"/>
      <c r="AE97" s="175"/>
      <c r="AF97" s="175"/>
      <c r="AG97" s="173">
        <f>'SO04 - Venkovní plochy'!M30</f>
        <v>5278750</v>
      </c>
      <c r="AH97" s="174"/>
      <c r="AI97" s="174"/>
      <c r="AJ97" s="174"/>
      <c r="AK97" s="174"/>
      <c r="AL97" s="174"/>
      <c r="AM97" s="174"/>
      <c r="AN97" s="173">
        <f t="shared" si="0"/>
        <v>6387287.5</v>
      </c>
      <c r="AO97" s="174"/>
      <c r="AP97" s="174"/>
      <c r="AQ97" s="92"/>
      <c r="AS97" s="93">
        <f>'SO04 - Venkovní plochy'!M28</f>
        <v>0</v>
      </c>
      <c r="AT97" s="94">
        <f t="shared" si="1"/>
        <v>1108537.5</v>
      </c>
      <c r="AU97" s="95">
        <f>'SO04 - Venkovní plochy'!W111</f>
        <v>0</v>
      </c>
      <c r="AV97" s="94">
        <f>'SO04 - Venkovní plochy'!M32</f>
        <v>1108537.5</v>
      </c>
      <c r="AW97" s="94">
        <f>'SO04 - Venkovní plochy'!M33</f>
        <v>0</v>
      </c>
      <c r="AX97" s="94">
        <f>'SO04 - Venkovní plochy'!M34</f>
        <v>0</v>
      </c>
      <c r="AY97" s="94">
        <f>'SO04 - Venkovní plochy'!M35</f>
        <v>0</v>
      </c>
      <c r="AZ97" s="94">
        <f>'SO04 - Venkovní plochy'!H32</f>
        <v>5278750</v>
      </c>
      <c r="BA97" s="94">
        <f>'SO04 - Venkovní plochy'!H33</f>
        <v>0</v>
      </c>
      <c r="BB97" s="94">
        <f>'SO04 - Venkovní plochy'!H34</f>
        <v>0</v>
      </c>
      <c r="BC97" s="94">
        <f>'SO04 - Venkovní plochy'!H35</f>
        <v>0</v>
      </c>
      <c r="BD97" s="96">
        <f>'SO04 - Venkovní plochy'!H36</f>
        <v>0</v>
      </c>
      <c r="BT97" s="97" t="s">
        <v>81</v>
      </c>
      <c r="BV97" s="97" t="s">
        <v>76</v>
      </c>
      <c r="BW97" s="97" t="s">
        <v>111</v>
      </c>
      <c r="BX97" s="97" t="s">
        <v>77</v>
      </c>
    </row>
    <row r="98" spans="1:76" s="5" customFormat="1" ht="16.5" customHeight="1">
      <c r="A98" s="98" t="s">
        <v>83</v>
      </c>
      <c r="B98" s="89"/>
      <c r="C98" s="90"/>
      <c r="D98" s="175" t="s">
        <v>112</v>
      </c>
      <c r="E98" s="175"/>
      <c r="F98" s="175"/>
      <c r="G98" s="175"/>
      <c r="H98" s="175"/>
      <c r="I98" s="91"/>
      <c r="J98" s="175" t="s">
        <v>113</v>
      </c>
      <c r="K98" s="175"/>
      <c r="L98" s="175"/>
      <c r="M98" s="175"/>
      <c r="N98" s="175"/>
      <c r="O98" s="175"/>
      <c r="P98" s="175"/>
      <c r="Q98" s="175"/>
      <c r="R98" s="175"/>
      <c r="S98" s="175"/>
      <c r="T98" s="175"/>
      <c r="U98" s="175"/>
      <c r="V98" s="175"/>
      <c r="W98" s="175"/>
      <c r="X98" s="175"/>
      <c r="Y98" s="175"/>
      <c r="Z98" s="175"/>
      <c r="AA98" s="175"/>
      <c r="AB98" s="175"/>
      <c r="AC98" s="175"/>
      <c r="AD98" s="175"/>
      <c r="AE98" s="175"/>
      <c r="AF98" s="175"/>
      <c r="AG98" s="173">
        <f>'SO05 - Inženýrské sítě'!M30</f>
        <v>2550000</v>
      </c>
      <c r="AH98" s="174"/>
      <c r="AI98" s="174"/>
      <c r="AJ98" s="174"/>
      <c r="AK98" s="174"/>
      <c r="AL98" s="174"/>
      <c r="AM98" s="174"/>
      <c r="AN98" s="173">
        <f t="shared" si="0"/>
        <v>3085500</v>
      </c>
      <c r="AO98" s="174"/>
      <c r="AP98" s="174"/>
      <c r="AQ98" s="92"/>
      <c r="AS98" s="93">
        <f>'SO05 - Inženýrské sítě'!M28</f>
        <v>0</v>
      </c>
      <c r="AT98" s="94">
        <f t="shared" si="1"/>
        <v>535500</v>
      </c>
      <c r="AU98" s="95">
        <f>'SO05 - Inženýrské sítě'!W111</f>
        <v>0</v>
      </c>
      <c r="AV98" s="94">
        <f>'SO05 - Inženýrské sítě'!M32</f>
        <v>535500</v>
      </c>
      <c r="AW98" s="94">
        <f>'SO05 - Inženýrské sítě'!M33</f>
        <v>0</v>
      </c>
      <c r="AX98" s="94">
        <f>'SO05 - Inženýrské sítě'!M34</f>
        <v>0</v>
      </c>
      <c r="AY98" s="94">
        <f>'SO05 - Inženýrské sítě'!M35</f>
        <v>0</v>
      </c>
      <c r="AZ98" s="94">
        <f>'SO05 - Inženýrské sítě'!H32</f>
        <v>2550000</v>
      </c>
      <c r="BA98" s="94">
        <f>'SO05 - Inženýrské sítě'!H33</f>
        <v>0</v>
      </c>
      <c r="BB98" s="94">
        <f>'SO05 - Inženýrské sítě'!H34</f>
        <v>0</v>
      </c>
      <c r="BC98" s="94">
        <f>'SO05 - Inženýrské sítě'!H35</f>
        <v>0</v>
      </c>
      <c r="BD98" s="96">
        <f>'SO05 - Inženýrské sítě'!H36</f>
        <v>0</v>
      </c>
      <c r="BT98" s="97" t="s">
        <v>81</v>
      </c>
      <c r="BV98" s="97" t="s">
        <v>76</v>
      </c>
      <c r="BW98" s="97" t="s">
        <v>114</v>
      </c>
      <c r="BX98" s="97" t="s">
        <v>77</v>
      </c>
    </row>
    <row r="99" spans="1:76" s="5" customFormat="1" ht="16.5" customHeight="1">
      <c r="A99" s="98" t="s">
        <v>83</v>
      </c>
      <c r="B99" s="89"/>
      <c r="C99" s="90"/>
      <c r="D99" s="175" t="s">
        <v>115</v>
      </c>
      <c r="E99" s="175"/>
      <c r="F99" s="175"/>
      <c r="G99" s="175"/>
      <c r="H99" s="175"/>
      <c r="I99" s="91"/>
      <c r="J99" s="175" t="s">
        <v>116</v>
      </c>
      <c r="K99" s="175"/>
      <c r="L99" s="175"/>
      <c r="M99" s="175"/>
      <c r="N99" s="175"/>
      <c r="O99" s="175"/>
      <c r="P99" s="175"/>
      <c r="Q99" s="175"/>
      <c r="R99" s="175"/>
      <c r="S99" s="175"/>
      <c r="T99" s="175"/>
      <c r="U99" s="175"/>
      <c r="V99" s="175"/>
      <c r="W99" s="175"/>
      <c r="X99" s="175"/>
      <c r="Y99" s="175"/>
      <c r="Z99" s="175"/>
      <c r="AA99" s="175"/>
      <c r="AB99" s="175"/>
      <c r="AC99" s="175"/>
      <c r="AD99" s="175"/>
      <c r="AE99" s="175"/>
      <c r="AF99" s="175"/>
      <c r="AG99" s="173">
        <f>'SO06 - Přírodní amfiteátr'!M30</f>
        <v>1255000</v>
      </c>
      <c r="AH99" s="174"/>
      <c r="AI99" s="174"/>
      <c r="AJ99" s="174"/>
      <c r="AK99" s="174"/>
      <c r="AL99" s="174"/>
      <c r="AM99" s="174"/>
      <c r="AN99" s="173">
        <f t="shared" si="0"/>
        <v>1518550</v>
      </c>
      <c r="AO99" s="174"/>
      <c r="AP99" s="174"/>
      <c r="AQ99" s="92"/>
      <c r="AS99" s="93">
        <f>'SO06 - Přírodní amfiteátr'!M28</f>
        <v>0</v>
      </c>
      <c r="AT99" s="94">
        <f t="shared" si="1"/>
        <v>263550</v>
      </c>
      <c r="AU99" s="95">
        <f>'SO06 - Přírodní amfiteátr'!W111</f>
        <v>0</v>
      </c>
      <c r="AV99" s="94">
        <f>'SO06 - Přírodní amfiteátr'!M32</f>
        <v>263550</v>
      </c>
      <c r="AW99" s="94">
        <f>'SO06 - Přírodní amfiteátr'!M33</f>
        <v>0</v>
      </c>
      <c r="AX99" s="94">
        <f>'SO06 - Přírodní amfiteátr'!M34</f>
        <v>0</v>
      </c>
      <c r="AY99" s="94">
        <f>'SO06 - Přírodní amfiteátr'!M35</f>
        <v>0</v>
      </c>
      <c r="AZ99" s="94">
        <f>'SO06 - Přírodní amfiteátr'!H32</f>
        <v>1255000</v>
      </c>
      <c r="BA99" s="94">
        <f>'SO06 - Přírodní amfiteátr'!H33</f>
        <v>0</v>
      </c>
      <c r="BB99" s="94">
        <f>'SO06 - Přírodní amfiteátr'!H34</f>
        <v>0</v>
      </c>
      <c r="BC99" s="94">
        <f>'SO06 - Přírodní amfiteátr'!H35</f>
        <v>0</v>
      </c>
      <c r="BD99" s="96">
        <f>'SO06 - Přírodní amfiteátr'!H36</f>
        <v>0</v>
      </c>
      <c r="BT99" s="97" t="s">
        <v>81</v>
      </c>
      <c r="BV99" s="97" t="s">
        <v>76</v>
      </c>
      <c r="BW99" s="97" t="s">
        <v>117</v>
      </c>
      <c r="BX99" s="97" t="s">
        <v>77</v>
      </c>
    </row>
    <row r="100" spans="1:76" s="5" customFormat="1" ht="16.5" customHeight="1">
      <c r="A100" s="98" t="s">
        <v>83</v>
      </c>
      <c r="B100" s="89"/>
      <c r="C100" s="90"/>
      <c r="D100" s="175" t="s">
        <v>118</v>
      </c>
      <c r="E100" s="175"/>
      <c r="F100" s="175"/>
      <c r="G100" s="175"/>
      <c r="H100" s="175"/>
      <c r="I100" s="91"/>
      <c r="J100" s="175" t="s">
        <v>119</v>
      </c>
      <c r="K100" s="175"/>
      <c r="L100" s="175"/>
      <c r="M100" s="175"/>
      <c r="N100" s="175"/>
      <c r="O100" s="175"/>
      <c r="P100" s="175"/>
      <c r="Q100" s="175"/>
      <c r="R100" s="175"/>
      <c r="S100" s="175"/>
      <c r="T100" s="175"/>
      <c r="U100" s="175"/>
      <c r="V100" s="175"/>
      <c r="W100" s="175"/>
      <c r="X100" s="175"/>
      <c r="Y100" s="175"/>
      <c r="Z100" s="175"/>
      <c r="AA100" s="175"/>
      <c r="AB100" s="175"/>
      <c r="AC100" s="175"/>
      <c r="AD100" s="175"/>
      <c r="AE100" s="175"/>
      <c r="AF100" s="175"/>
      <c r="AG100" s="173">
        <f>'SO90 - Vedlejší a ostatní...'!M30</f>
        <v>4215000</v>
      </c>
      <c r="AH100" s="174"/>
      <c r="AI100" s="174"/>
      <c r="AJ100" s="174"/>
      <c r="AK100" s="174"/>
      <c r="AL100" s="174"/>
      <c r="AM100" s="174"/>
      <c r="AN100" s="173">
        <f t="shared" si="0"/>
        <v>5100150</v>
      </c>
      <c r="AO100" s="174"/>
      <c r="AP100" s="174"/>
      <c r="AQ100" s="92"/>
      <c r="AS100" s="107">
        <f>'SO90 - Vedlejší a ostatní...'!M28</f>
        <v>0</v>
      </c>
      <c r="AT100" s="108">
        <f t="shared" si="1"/>
        <v>885150</v>
      </c>
      <c r="AU100" s="109">
        <f>'SO90 - Vedlejší a ostatní...'!W110</f>
        <v>0</v>
      </c>
      <c r="AV100" s="108">
        <f>'SO90 - Vedlejší a ostatní...'!M32</f>
        <v>885150</v>
      </c>
      <c r="AW100" s="108">
        <f>'SO90 - Vedlejší a ostatní...'!M33</f>
        <v>0</v>
      </c>
      <c r="AX100" s="108">
        <f>'SO90 - Vedlejší a ostatní...'!M34</f>
        <v>0</v>
      </c>
      <c r="AY100" s="108">
        <f>'SO90 - Vedlejší a ostatní...'!M35</f>
        <v>0</v>
      </c>
      <c r="AZ100" s="108">
        <f>'SO90 - Vedlejší a ostatní...'!H32</f>
        <v>4215000</v>
      </c>
      <c r="BA100" s="108">
        <f>'SO90 - Vedlejší a ostatní...'!H33</f>
        <v>0</v>
      </c>
      <c r="BB100" s="108">
        <f>'SO90 - Vedlejší a ostatní...'!H34</f>
        <v>0</v>
      </c>
      <c r="BC100" s="108">
        <f>'SO90 - Vedlejší a ostatní...'!H35</f>
        <v>0</v>
      </c>
      <c r="BD100" s="110">
        <f>'SO90 - Vedlejší a ostatní...'!H36</f>
        <v>0</v>
      </c>
      <c r="BT100" s="97" t="s">
        <v>81</v>
      </c>
      <c r="BV100" s="97" t="s">
        <v>76</v>
      </c>
      <c r="BW100" s="97" t="s">
        <v>120</v>
      </c>
      <c r="BX100" s="97" t="s">
        <v>77</v>
      </c>
    </row>
    <row r="101" spans="1:76">
      <c r="B101" s="23"/>
      <c r="C101" s="25"/>
      <c r="D101" s="25"/>
      <c r="E101" s="25"/>
      <c r="F101" s="25"/>
      <c r="G101" s="25"/>
      <c r="H101" s="25"/>
      <c r="I101" s="25"/>
      <c r="J101" s="25"/>
      <c r="K101" s="25"/>
      <c r="L101" s="25"/>
      <c r="M101" s="25"/>
      <c r="N101" s="25"/>
      <c r="O101" s="25"/>
      <c r="P101" s="25"/>
      <c r="Q101" s="25"/>
      <c r="R101" s="25"/>
      <c r="S101" s="25"/>
      <c r="T101" s="25"/>
      <c r="U101" s="25"/>
      <c r="V101" s="25"/>
      <c r="W101" s="25"/>
      <c r="X101" s="25"/>
      <c r="Y101" s="25"/>
      <c r="Z101" s="25"/>
      <c r="AA101" s="25"/>
      <c r="AB101" s="25"/>
      <c r="AC101" s="25"/>
      <c r="AD101" s="25"/>
      <c r="AE101" s="25"/>
      <c r="AF101" s="25"/>
      <c r="AG101" s="25"/>
      <c r="AH101" s="25"/>
      <c r="AI101" s="25"/>
      <c r="AJ101" s="25"/>
      <c r="AK101" s="25"/>
      <c r="AL101" s="25"/>
      <c r="AM101" s="25"/>
      <c r="AN101" s="25"/>
      <c r="AO101" s="25"/>
      <c r="AP101" s="25"/>
      <c r="AQ101" s="24"/>
    </row>
    <row r="102" spans="1:76" s="1" customFormat="1" ht="30" customHeight="1">
      <c r="B102" s="32"/>
      <c r="C102" s="81" t="s">
        <v>121</v>
      </c>
      <c r="D102" s="33"/>
      <c r="E102" s="33"/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3"/>
      <c r="Q102" s="33"/>
      <c r="R102" s="3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F102" s="33"/>
      <c r="AG102" s="169">
        <v>0</v>
      </c>
      <c r="AH102" s="169"/>
      <c r="AI102" s="169"/>
      <c r="AJ102" s="169"/>
      <c r="AK102" s="169"/>
      <c r="AL102" s="169"/>
      <c r="AM102" s="169"/>
      <c r="AN102" s="169">
        <v>0</v>
      </c>
      <c r="AO102" s="169"/>
      <c r="AP102" s="169"/>
      <c r="AQ102" s="34"/>
      <c r="AS102" s="77" t="s">
        <v>122</v>
      </c>
      <c r="AT102" s="78" t="s">
        <v>123</v>
      </c>
      <c r="AU102" s="78" t="s">
        <v>38</v>
      </c>
      <c r="AV102" s="79" t="s">
        <v>61</v>
      </c>
    </row>
    <row r="103" spans="1:76" s="1" customFormat="1" ht="10.95" customHeight="1">
      <c r="B103" s="32"/>
      <c r="C103" s="33"/>
      <c r="D103" s="33"/>
      <c r="E103" s="33"/>
      <c r="F103" s="33"/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F103" s="33"/>
      <c r="AG103" s="33"/>
      <c r="AH103" s="33"/>
      <c r="AI103" s="33"/>
      <c r="AJ103" s="33"/>
      <c r="AK103" s="33"/>
      <c r="AL103" s="33"/>
      <c r="AM103" s="33"/>
      <c r="AN103" s="33"/>
      <c r="AO103" s="33"/>
      <c r="AP103" s="33"/>
      <c r="AQ103" s="34"/>
      <c r="AS103" s="111"/>
      <c r="AT103" s="112"/>
      <c r="AU103" s="112"/>
      <c r="AV103" s="113"/>
    </row>
    <row r="104" spans="1:76" s="1" customFormat="1" ht="30" customHeight="1">
      <c r="B104" s="32"/>
      <c r="C104" s="114" t="s">
        <v>124</v>
      </c>
      <c r="D104" s="115"/>
      <c r="E104" s="115"/>
      <c r="F104" s="115"/>
      <c r="G104" s="115"/>
      <c r="H104" s="115"/>
      <c r="I104" s="115"/>
      <c r="J104" s="115"/>
      <c r="K104" s="115"/>
      <c r="L104" s="115"/>
      <c r="M104" s="115"/>
      <c r="N104" s="115"/>
      <c r="O104" s="115"/>
      <c r="P104" s="115"/>
      <c r="Q104" s="115"/>
      <c r="R104" s="115"/>
      <c r="S104" s="115"/>
      <c r="T104" s="115"/>
      <c r="U104" s="115"/>
      <c r="V104" s="115"/>
      <c r="W104" s="115"/>
      <c r="X104" s="115"/>
      <c r="Y104" s="115"/>
      <c r="Z104" s="115"/>
      <c r="AA104" s="115"/>
      <c r="AB104" s="115"/>
      <c r="AC104" s="115"/>
      <c r="AD104" s="115"/>
      <c r="AE104" s="115"/>
      <c r="AF104" s="115"/>
      <c r="AG104" s="170">
        <f>ROUND(AG87+AG102,2)</f>
        <v>75491250</v>
      </c>
      <c r="AH104" s="170"/>
      <c r="AI104" s="170"/>
      <c r="AJ104" s="170"/>
      <c r="AK104" s="170"/>
      <c r="AL104" s="170"/>
      <c r="AM104" s="170"/>
      <c r="AN104" s="170">
        <f>AN87+AN102</f>
        <v>91344412.5</v>
      </c>
      <c r="AO104" s="170"/>
      <c r="AP104" s="170"/>
      <c r="AQ104" s="34"/>
    </row>
    <row r="105" spans="1:76" s="1" customFormat="1" ht="6.9" customHeight="1">
      <c r="B105" s="56"/>
      <c r="C105" s="57"/>
      <c r="D105" s="57"/>
      <c r="E105" s="57"/>
      <c r="F105" s="57"/>
      <c r="G105" s="57"/>
      <c r="H105" s="57"/>
      <c r="I105" s="57"/>
      <c r="J105" s="57"/>
      <c r="K105" s="57"/>
      <c r="L105" s="57"/>
      <c r="M105" s="57"/>
      <c r="N105" s="57"/>
      <c r="O105" s="57"/>
      <c r="P105" s="57"/>
      <c r="Q105" s="57"/>
      <c r="R105" s="57"/>
      <c r="S105" s="57"/>
      <c r="T105" s="57"/>
      <c r="U105" s="57"/>
      <c r="V105" s="57"/>
      <c r="W105" s="57"/>
      <c r="X105" s="57"/>
      <c r="Y105" s="57"/>
      <c r="Z105" s="57"/>
      <c r="AA105" s="57"/>
      <c r="AB105" s="57"/>
      <c r="AC105" s="57"/>
      <c r="AD105" s="57"/>
      <c r="AE105" s="57"/>
      <c r="AF105" s="57"/>
      <c r="AG105" s="57"/>
      <c r="AH105" s="57"/>
      <c r="AI105" s="57"/>
      <c r="AJ105" s="57"/>
      <c r="AK105" s="57"/>
      <c r="AL105" s="57"/>
      <c r="AM105" s="57"/>
      <c r="AN105" s="57"/>
      <c r="AO105" s="57"/>
      <c r="AP105" s="57"/>
      <c r="AQ105" s="58"/>
    </row>
  </sheetData>
  <sheetProtection algorithmName="SHA-512" hashValue="ohX+CPyEGY6GpG1S1vgLFEaBIsUODATJ+JUYhfnr7bNnWpyAKnsg/KdFk7pvM8b1b/Xzi4ujoszAjIIv/B2OlA==" saltValue="LtuVDpm7mm2I4z6TCIdgJtCXjbz5lzKdbBpXk+GC/SSuQQu7fP4hmY00yEool6U+OisZOlUvUP2IGJFwHEGmzQ==" spinCount="10" sheet="1" objects="1" scenarios="1" formatColumns="0" formatRows="0"/>
  <mergeCells count="93">
    <mergeCell ref="C2:AP2"/>
    <mergeCell ref="C4:AP4"/>
    <mergeCell ref="K5:AO5"/>
    <mergeCell ref="K6:AO6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AM82:AP82"/>
    <mergeCell ref="AM83:AP83"/>
    <mergeCell ref="C85:G85"/>
    <mergeCell ref="I85:AF85"/>
    <mergeCell ref="AG85:AM85"/>
    <mergeCell ref="AN85:AP85"/>
    <mergeCell ref="D88:H88"/>
    <mergeCell ref="J88:AF88"/>
    <mergeCell ref="AN89:AP89"/>
    <mergeCell ref="AG89:AM89"/>
    <mergeCell ref="E89:I89"/>
    <mergeCell ref="K89:AF89"/>
    <mergeCell ref="E90:I90"/>
    <mergeCell ref="K90:AF90"/>
    <mergeCell ref="AN91:AP91"/>
    <mergeCell ref="AG91:AM91"/>
    <mergeCell ref="E91:I91"/>
    <mergeCell ref="K91:AF91"/>
    <mergeCell ref="E92:I92"/>
    <mergeCell ref="K92:AF92"/>
    <mergeCell ref="AN93:AP93"/>
    <mergeCell ref="AG93:AM93"/>
    <mergeCell ref="E93:I93"/>
    <mergeCell ref="K93:AF93"/>
    <mergeCell ref="D97:H97"/>
    <mergeCell ref="J97:AF97"/>
    <mergeCell ref="AN94:AP94"/>
    <mergeCell ref="AG94:AM94"/>
    <mergeCell ref="E94:I94"/>
    <mergeCell ref="K94:AF94"/>
    <mergeCell ref="AN95:AP95"/>
    <mergeCell ref="AG95:AM95"/>
    <mergeCell ref="D95:H95"/>
    <mergeCell ref="J95:AF95"/>
    <mergeCell ref="D100:H100"/>
    <mergeCell ref="J100:AF100"/>
    <mergeCell ref="AG87:AM87"/>
    <mergeCell ref="AN87:AP8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96:AP96"/>
    <mergeCell ref="AG96:AM96"/>
    <mergeCell ref="E96:I96"/>
    <mergeCell ref="K96:AF96"/>
    <mergeCell ref="AG102:AM102"/>
    <mergeCell ref="AN102:AP102"/>
    <mergeCell ref="AG104:AM104"/>
    <mergeCell ref="AN104:AP104"/>
    <mergeCell ref="AR2:BE2"/>
    <mergeCell ref="AN100:AP100"/>
    <mergeCell ref="AG100:AM100"/>
    <mergeCell ref="AN97:AP97"/>
    <mergeCell ref="AG97:AM97"/>
    <mergeCell ref="AN92:AP92"/>
    <mergeCell ref="AG92:AM92"/>
    <mergeCell ref="AN90:AP90"/>
    <mergeCell ref="AG90:AM90"/>
    <mergeCell ref="AN88:AP88"/>
    <mergeCell ref="AG88:AM88"/>
    <mergeCell ref="AS82:AT84"/>
  </mergeCells>
  <hyperlinks>
    <hyperlink ref="K1:S1" location="C2" display="1) Souhrnný list stavby"/>
    <hyperlink ref="W1:AF1" location="C87" display="2) Rekapitulace objektů"/>
    <hyperlink ref="A89" location="'SO01.01 - Blok Welness'!C2" display="/"/>
    <hyperlink ref="A90" location="'SO01.02 - Blok Společensk...'!C2" display="/"/>
    <hyperlink ref="A91" location="'SO01.03 - Blok Tělocvična'!C2" display="/"/>
    <hyperlink ref="A92" location="'SO01.04 - Blok Foyer, kni...'!C2" display="/"/>
    <hyperlink ref="A93" location="'SO01.05 - Blok Ateliery'!C2" display="/"/>
    <hyperlink ref="A94" location="'SO01.06 - Mateřská škola'!C2" display="/"/>
    <hyperlink ref="A96" location="'SO02.01 - Venkovní terasy...'!C2" display="/"/>
    <hyperlink ref="A97" location="'SO04 - Venkovní plochy'!C2" display="/"/>
    <hyperlink ref="A98" location="'SO05 - Inženýrské sítě'!C2" display="/"/>
    <hyperlink ref="A99" location="'SO06 - Přírodní amfiteátr'!C2" display="/"/>
    <hyperlink ref="A100" location="'SO90 - Vedlejší a ostatní...'!C2" display="/"/>
  </hyperlinks>
  <pageMargins left="0.58333330000000005" right="0.58333330000000005" top="0.5" bottom="0.46666669999999999" header="0" footer="0"/>
  <pageSetup paperSize="9" scale="98" fitToHeight="100" orientation="portrait" blackAndWhite="1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20"/>
  <sheetViews>
    <sheetView showGridLines="0" workbookViewId="0">
      <pane ySplit="1" topLeftCell="A2" activePane="bottomLeft" state="frozen"/>
      <selection pane="bottomLeft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2" width="12.28515625" hidden="1" customWidth="1"/>
    <col min="23" max="23" width="16.28515625" hidden="1" customWidth="1"/>
    <col min="24" max="24" width="12.140625" hidden="1" customWidth="1"/>
    <col min="25" max="25" width="15" hidden="1" customWidth="1"/>
    <col min="26" max="26" width="11" hidden="1" customWidth="1"/>
    <col min="27" max="27" width="15" hidden="1" customWidth="1"/>
    <col min="28" max="28" width="16.28515625" hidden="1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66" ht="21.75" customHeight="1">
      <c r="A1" s="116"/>
      <c r="B1" s="12"/>
      <c r="C1" s="12"/>
      <c r="D1" s="13" t="s">
        <v>1</v>
      </c>
      <c r="E1" s="12"/>
      <c r="F1" s="14" t="s">
        <v>125</v>
      </c>
      <c r="G1" s="14"/>
      <c r="H1" s="212" t="s">
        <v>126</v>
      </c>
      <c r="I1" s="212"/>
      <c r="J1" s="212"/>
      <c r="K1" s="212"/>
      <c r="L1" s="14" t="s">
        <v>127</v>
      </c>
      <c r="M1" s="12"/>
      <c r="N1" s="12"/>
      <c r="O1" s="13" t="s">
        <v>128</v>
      </c>
      <c r="P1" s="12"/>
      <c r="Q1" s="12"/>
      <c r="R1" s="12"/>
      <c r="S1" s="14" t="s">
        <v>129</v>
      </c>
      <c r="T1" s="14"/>
      <c r="U1" s="116"/>
      <c r="V1" s="116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spans="1:66" ht="36.9" customHeight="1">
      <c r="C2" s="207" t="s">
        <v>7</v>
      </c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S2" s="171" t="s">
        <v>8</v>
      </c>
      <c r="T2" s="172"/>
      <c r="U2" s="172"/>
      <c r="V2" s="172"/>
      <c r="W2" s="172"/>
      <c r="X2" s="172"/>
      <c r="Y2" s="172"/>
      <c r="Z2" s="172"/>
      <c r="AA2" s="172"/>
      <c r="AB2" s="172"/>
      <c r="AC2" s="172"/>
      <c r="AT2" s="19" t="s">
        <v>114</v>
      </c>
    </row>
    <row r="3" spans="1:66" ht="6.9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  <c r="AT3" s="19" t="s">
        <v>86</v>
      </c>
    </row>
    <row r="4" spans="1:66" ht="36.9" customHeight="1">
      <c r="B4" s="23"/>
      <c r="C4" s="196" t="s">
        <v>130</v>
      </c>
      <c r="D4" s="197"/>
      <c r="E4" s="197"/>
      <c r="F4" s="197"/>
      <c r="G4" s="197"/>
      <c r="H4" s="197"/>
      <c r="I4" s="197"/>
      <c r="J4" s="197"/>
      <c r="K4" s="197"/>
      <c r="L4" s="197"/>
      <c r="M4" s="197"/>
      <c r="N4" s="197"/>
      <c r="O4" s="197"/>
      <c r="P4" s="197"/>
      <c r="Q4" s="197"/>
      <c r="R4" s="24"/>
      <c r="T4" s="18" t="s">
        <v>13</v>
      </c>
      <c r="AT4" s="19" t="s">
        <v>6</v>
      </c>
    </row>
    <row r="5" spans="1:66" ht="6.9" customHeight="1">
      <c r="B5" s="23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4"/>
    </row>
    <row r="6" spans="1:66" ht="25.35" customHeight="1">
      <c r="B6" s="23"/>
      <c r="C6" s="25"/>
      <c r="D6" s="29" t="s">
        <v>17</v>
      </c>
      <c r="E6" s="25"/>
      <c r="F6" s="231" t="str">
        <f>'Rekapitulace stavby'!K6</f>
        <v>Dětské sportovně-kulturní centrum Staré Brno</v>
      </c>
      <c r="G6" s="232"/>
      <c r="H6" s="232"/>
      <c r="I6" s="232"/>
      <c r="J6" s="232"/>
      <c r="K6" s="232"/>
      <c r="L6" s="232"/>
      <c r="M6" s="232"/>
      <c r="N6" s="232"/>
      <c r="O6" s="232"/>
      <c r="P6" s="232"/>
      <c r="Q6" s="25"/>
      <c r="R6" s="24"/>
    </row>
    <row r="7" spans="1:66" s="1" customFormat="1" ht="32.85" customHeight="1">
      <c r="B7" s="32"/>
      <c r="C7" s="33"/>
      <c r="D7" s="28" t="s">
        <v>131</v>
      </c>
      <c r="E7" s="33"/>
      <c r="F7" s="210" t="s">
        <v>375</v>
      </c>
      <c r="G7" s="225"/>
      <c r="H7" s="225"/>
      <c r="I7" s="225"/>
      <c r="J7" s="225"/>
      <c r="K7" s="225"/>
      <c r="L7" s="225"/>
      <c r="M7" s="225"/>
      <c r="N7" s="225"/>
      <c r="O7" s="225"/>
      <c r="P7" s="225"/>
      <c r="Q7" s="33"/>
      <c r="R7" s="34"/>
    </row>
    <row r="8" spans="1:66" s="1" customFormat="1" ht="14.4" customHeight="1">
      <c r="B8" s="32"/>
      <c r="C8" s="33"/>
      <c r="D8" s="29" t="s">
        <v>19</v>
      </c>
      <c r="E8" s="33"/>
      <c r="F8" s="27" t="s">
        <v>20</v>
      </c>
      <c r="G8" s="33"/>
      <c r="H8" s="33"/>
      <c r="I8" s="33"/>
      <c r="J8" s="33"/>
      <c r="K8" s="33"/>
      <c r="L8" s="33"/>
      <c r="M8" s="29" t="s">
        <v>21</v>
      </c>
      <c r="N8" s="33"/>
      <c r="O8" s="27" t="s">
        <v>20</v>
      </c>
      <c r="P8" s="33"/>
      <c r="Q8" s="33"/>
      <c r="R8" s="34"/>
    </row>
    <row r="9" spans="1:66" s="1" customFormat="1" ht="14.4" customHeight="1">
      <c r="B9" s="32"/>
      <c r="C9" s="33"/>
      <c r="D9" s="29" t="s">
        <v>22</v>
      </c>
      <c r="E9" s="33"/>
      <c r="F9" s="27" t="s">
        <v>23</v>
      </c>
      <c r="G9" s="33"/>
      <c r="H9" s="33"/>
      <c r="I9" s="33"/>
      <c r="J9" s="33"/>
      <c r="K9" s="33"/>
      <c r="L9" s="33"/>
      <c r="M9" s="29" t="s">
        <v>24</v>
      </c>
      <c r="N9" s="33"/>
      <c r="O9" s="226" t="str">
        <f>'Rekapitulace stavby'!AN8</f>
        <v>17. 2. 2018</v>
      </c>
      <c r="P9" s="226"/>
      <c r="Q9" s="33"/>
      <c r="R9" s="34"/>
    </row>
    <row r="10" spans="1:66" s="1" customFormat="1" ht="10.95" customHeight="1">
      <c r="B10" s="32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4"/>
    </row>
    <row r="11" spans="1:66" s="1" customFormat="1" ht="14.4" customHeight="1">
      <c r="B11" s="32"/>
      <c r="C11" s="33"/>
      <c r="D11" s="29" t="s">
        <v>26</v>
      </c>
      <c r="E11" s="33"/>
      <c r="F11" s="33"/>
      <c r="G11" s="33"/>
      <c r="H11" s="33"/>
      <c r="I11" s="33"/>
      <c r="J11" s="33"/>
      <c r="K11" s="33"/>
      <c r="L11" s="33"/>
      <c r="M11" s="29" t="s">
        <v>27</v>
      </c>
      <c r="N11" s="33"/>
      <c r="O11" s="209" t="str">
        <f>IF('Rekapitulace stavby'!AN10="","",'Rekapitulace stavby'!AN10)</f>
        <v/>
      </c>
      <c r="P11" s="209"/>
      <c r="Q11" s="33"/>
      <c r="R11" s="34"/>
    </row>
    <row r="12" spans="1:66" s="1" customFormat="1" ht="18" customHeight="1">
      <c r="B12" s="32"/>
      <c r="C12" s="33"/>
      <c r="D12" s="33"/>
      <c r="E12" s="27" t="str">
        <f>IF('Rekapitulace stavby'!E11="","",'Rekapitulace stavby'!E11)</f>
        <v xml:space="preserve"> </v>
      </c>
      <c r="F12" s="33"/>
      <c r="G12" s="33"/>
      <c r="H12" s="33"/>
      <c r="I12" s="33"/>
      <c r="J12" s="33"/>
      <c r="K12" s="33"/>
      <c r="L12" s="33"/>
      <c r="M12" s="29" t="s">
        <v>29</v>
      </c>
      <c r="N12" s="33"/>
      <c r="O12" s="209" t="str">
        <f>IF('Rekapitulace stavby'!AN11="","",'Rekapitulace stavby'!AN11)</f>
        <v/>
      </c>
      <c r="P12" s="209"/>
      <c r="Q12" s="33"/>
      <c r="R12" s="34"/>
    </row>
    <row r="13" spans="1:66" s="1" customFormat="1" ht="6.9" customHeight="1">
      <c r="B13" s="32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4"/>
    </row>
    <row r="14" spans="1:66" s="1" customFormat="1" ht="14.4" customHeight="1">
      <c r="B14" s="32"/>
      <c r="C14" s="33"/>
      <c r="D14" s="29" t="s">
        <v>30</v>
      </c>
      <c r="E14" s="33"/>
      <c r="F14" s="33"/>
      <c r="G14" s="33"/>
      <c r="H14" s="33"/>
      <c r="I14" s="33"/>
      <c r="J14" s="33"/>
      <c r="K14" s="33"/>
      <c r="L14" s="33"/>
      <c r="M14" s="29" t="s">
        <v>27</v>
      </c>
      <c r="N14" s="33"/>
      <c r="O14" s="209" t="str">
        <f>IF('Rekapitulace stavby'!AN13="","",'Rekapitulace stavby'!AN13)</f>
        <v/>
      </c>
      <c r="P14" s="209"/>
      <c r="Q14" s="33"/>
      <c r="R14" s="34"/>
    </row>
    <row r="15" spans="1:66" s="1" customFormat="1" ht="18" customHeight="1">
      <c r="B15" s="32"/>
      <c r="C15" s="33"/>
      <c r="D15" s="33"/>
      <c r="E15" s="27" t="str">
        <f>IF('Rekapitulace stavby'!E14="","",'Rekapitulace stavby'!E14)</f>
        <v xml:space="preserve"> </v>
      </c>
      <c r="F15" s="33"/>
      <c r="G15" s="33"/>
      <c r="H15" s="33"/>
      <c r="I15" s="33"/>
      <c r="J15" s="33"/>
      <c r="K15" s="33"/>
      <c r="L15" s="33"/>
      <c r="M15" s="29" t="s">
        <v>29</v>
      </c>
      <c r="N15" s="33"/>
      <c r="O15" s="209" t="str">
        <f>IF('Rekapitulace stavby'!AN14="","",'Rekapitulace stavby'!AN14)</f>
        <v/>
      </c>
      <c r="P15" s="209"/>
      <c r="Q15" s="33"/>
      <c r="R15" s="34"/>
    </row>
    <row r="16" spans="1:66" s="1" customFormat="1" ht="6.9" customHeight="1">
      <c r="B16" s="32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4"/>
    </row>
    <row r="17" spans="2:18" s="1" customFormat="1" ht="14.4" customHeight="1">
      <c r="B17" s="32"/>
      <c r="C17" s="33"/>
      <c r="D17" s="29" t="s">
        <v>31</v>
      </c>
      <c r="E17" s="33"/>
      <c r="F17" s="33"/>
      <c r="G17" s="33"/>
      <c r="H17" s="33"/>
      <c r="I17" s="33"/>
      <c r="J17" s="33"/>
      <c r="K17" s="33"/>
      <c r="L17" s="33"/>
      <c r="M17" s="29" t="s">
        <v>27</v>
      </c>
      <c r="N17" s="33"/>
      <c r="O17" s="209" t="str">
        <f>IF('Rekapitulace stavby'!AN16="","",'Rekapitulace stavby'!AN16)</f>
        <v/>
      </c>
      <c r="P17" s="209"/>
      <c r="Q17" s="33"/>
      <c r="R17" s="34"/>
    </row>
    <row r="18" spans="2:18" s="1" customFormat="1" ht="18" customHeight="1">
      <c r="B18" s="32"/>
      <c r="C18" s="33"/>
      <c r="D18" s="33"/>
      <c r="E18" s="27" t="str">
        <f>IF('Rekapitulace stavby'!E17="","",'Rekapitulace stavby'!E17)</f>
        <v xml:space="preserve"> </v>
      </c>
      <c r="F18" s="33"/>
      <c r="G18" s="33"/>
      <c r="H18" s="33"/>
      <c r="I18" s="33"/>
      <c r="J18" s="33"/>
      <c r="K18" s="33"/>
      <c r="L18" s="33"/>
      <c r="M18" s="29" t="s">
        <v>29</v>
      </c>
      <c r="N18" s="33"/>
      <c r="O18" s="209" t="str">
        <f>IF('Rekapitulace stavby'!AN17="","",'Rekapitulace stavby'!AN17)</f>
        <v/>
      </c>
      <c r="P18" s="209"/>
      <c r="Q18" s="33"/>
      <c r="R18" s="34"/>
    </row>
    <row r="19" spans="2:18" s="1" customFormat="1" ht="6.9" customHeight="1">
      <c r="B19" s="32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4"/>
    </row>
    <row r="20" spans="2:18" s="1" customFormat="1" ht="14.4" customHeight="1">
      <c r="B20" s="32"/>
      <c r="C20" s="33"/>
      <c r="D20" s="29" t="s">
        <v>33</v>
      </c>
      <c r="E20" s="33"/>
      <c r="F20" s="33"/>
      <c r="G20" s="33"/>
      <c r="H20" s="33"/>
      <c r="I20" s="33"/>
      <c r="J20" s="33"/>
      <c r="K20" s="33"/>
      <c r="L20" s="33"/>
      <c r="M20" s="29" t="s">
        <v>27</v>
      </c>
      <c r="N20" s="33"/>
      <c r="O20" s="209" t="str">
        <f>IF('Rekapitulace stavby'!AN19="","",'Rekapitulace stavby'!AN19)</f>
        <v/>
      </c>
      <c r="P20" s="209"/>
      <c r="Q20" s="33"/>
      <c r="R20" s="34"/>
    </row>
    <row r="21" spans="2:18" s="1" customFormat="1" ht="18" customHeight="1">
      <c r="B21" s="32"/>
      <c r="C21" s="33"/>
      <c r="D21" s="33"/>
      <c r="E21" s="27" t="str">
        <f>IF('Rekapitulace stavby'!E20="","",'Rekapitulace stavby'!E20)</f>
        <v xml:space="preserve"> </v>
      </c>
      <c r="F21" s="33"/>
      <c r="G21" s="33"/>
      <c r="H21" s="33"/>
      <c r="I21" s="33"/>
      <c r="J21" s="33"/>
      <c r="K21" s="33"/>
      <c r="L21" s="33"/>
      <c r="M21" s="29" t="s">
        <v>29</v>
      </c>
      <c r="N21" s="33"/>
      <c r="O21" s="209" t="str">
        <f>IF('Rekapitulace stavby'!AN20="","",'Rekapitulace stavby'!AN20)</f>
        <v/>
      </c>
      <c r="P21" s="209"/>
      <c r="Q21" s="33"/>
      <c r="R21" s="34"/>
    </row>
    <row r="22" spans="2:18" s="1" customFormat="1" ht="6.9" customHeight="1">
      <c r="B22" s="32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4"/>
    </row>
    <row r="23" spans="2:18" s="1" customFormat="1" ht="14.4" customHeight="1">
      <c r="B23" s="32"/>
      <c r="C23" s="33"/>
      <c r="D23" s="29" t="s">
        <v>34</v>
      </c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4"/>
    </row>
    <row r="24" spans="2:18" s="1" customFormat="1" ht="16.5" customHeight="1">
      <c r="B24" s="32"/>
      <c r="C24" s="33"/>
      <c r="D24" s="33"/>
      <c r="E24" s="211" t="s">
        <v>20</v>
      </c>
      <c r="F24" s="211"/>
      <c r="G24" s="211"/>
      <c r="H24" s="211"/>
      <c r="I24" s="211"/>
      <c r="J24" s="211"/>
      <c r="K24" s="211"/>
      <c r="L24" s="211"/>
      <c r="M24" s="33"/>
      <c r="N24" s="33"/>
      <c r="O24" s="33"/>
      <c r="P24" s="33"/>
      <c r="Q24" s="33"/>
      <c r="R24" s="34"/>
    </row>
    <row r="25" spans="2:18" s="1" customFormat="1" ht="6.9" customHeight="1">
      <c r="B25" s="32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4"/>
    </row>
    <row r="26" spans="2:18" s="1" customFormat="1" ht="6.9" customHeight="1">
      <c r="B26" s="32"/>
      <c r="C26" s="33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33"/>
      <c r="R26" s="34"/>
    </row>
    <row r="27" spans="2:18" s="1" customFormat="1" ht="14.4" customHeight="1">
      <c r="B27" s="32"/>
      <c r="C27" s="33"/>
      <c r="D27" s="117" t="s">
        <v>135</v>
      </c>
      <c r="E27" s="33"/>
      <c r="F27" s="33"/>
      <c r="G27" s="33"/>
      <c r="H27" s="33"/>
      <c r="I27" s="33"/>
      <c r="J27" s="33"/>
      <c r="K27" s="33"/>
      <c r="L27" s="33"/>
      <c r="M27" s="203">
        <f>N88</f>
        <v>2550000</v>
      </c>
      <c r="N27" s="203"/>
      <c r="O27" s="203"/>
      <c r="P27" s="203"/>
      <c r="Q27" s="33"/>
      <c r="R27" s="34"/>
    </row>
    <row r="28" spans="2:18" s="1" customFormat="1" ht="14.4" customHeight="1">
      <c r="B28" s="32"/>
      <c r="C28" s="33"/>
      <c r="D28" s="31" t="s">
        <v>136</v>
      </c>
      <c r="E28" s="33"/>
      <c r="F28" s="33"/>
      <c r="G28" s="33"/>
      <c r="H28" s="33"/>
      <c r="I28" s="33"/>
      <c r="J28" s="33"/>
      <c r="K28" s="33"/>
      <c r="L28" s="33"/>
      <c r="M28" s="203">
        <f>N92</f>
        <v>0</v>
      </c>
      <c r="N28" s="203"/>
      <c r="O28" s="203"/>
      <c r="P28" s="203"/>
      <c r="Q28" s="33"/>
      <c r="R28" s="34"/>
    </row>
    <row r="29" spans="2:18" s="1" customFormat="1" ht="6.9" customHeight="1">
      <c r="B29" s="32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4"/>
    </row>
    <row r="30" spans="2:18" s="1" customFormat="1" ht="25.35" customHeight="1">
      <c r="B30" s="32"/>
      <c r="C30" s="33"/>
      <c r="D30" s="118" t="s">
        <v>37</v>
      </c>
      <c r="E30" s="33"/>
      <c r="F30" s="33"/>
      <c r="G30" s="33"/>
      <c r="H30" s="33"/>
      <c r="I30" s="33"/>
      <c r="J30" s="33"/>
      <c r="K30" s="33"/>
      <c r="L30" s="33"/>
      <c r="M30" s="239">
        <f>ROUND(M27+M28,2)</f>
        <v>2550000</v>
      </c>
      <c r="N30" s="225"/>
      <c r="O30" s="225"/>
      <c r="P30" s="225"/>
      <c r="Q30" s="33"/>
      <c r="R30" s="34"/>
    </row>
    <row r="31" spans="2:18" s="1" customFormat="1" ht="6.9" customHeight="1">
      <c r="B31" s="32"/>
      <c r="C31" s="33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33"/>
      <c r="R31" s="34"/>
    </row>
    <row r="32" spans="2:18" s="1" customFormat="1" ht="14.4" customHeight="1">
      <c r="B32" s="32"/>
      <c r="C32" s="33"/>
      <c r="D32" s="39" t="s">
        <v>38</v>
      </c>
      <c r="E32" s="39" t="s">
        <v>39</v>
      </c>
      <c r="F32" s="40">
        <v>0.21</v>
      </c>
      <c r="G32" s="119" t="s">
        <v>40</v>
      </c>
      <c r="H32" s="238">
        <f>ROUND((SUM(BE92:BE93)+SUM(BE111:BE119)), 2)</f>
        <v>2550000</v>
      </c>
      <c r="I32" s="225"/>
      <c r="J32" s="225"/>
      <c r="K32" s="33"/>
      <c r="L32" s="33"/>
      <c r="M32" s="238">
        <f>ROUND(ROUND((SUM(BE92:BE93)+SUM(BE111:BE119)), 2)*F32, 2)</f>
        <v>535500</v>
      </c>
      <c r="N32" s="225"/>
      <c r="O32" s="225"/>
      <c r="P32" s="225"/>
      <c r="Q32" s="33"/>
      <c r="R32" s="34"/>
    </row>
    <row r="33" spans="2:18" s="1" customFormat="1" ht="14.4" customHeight="1">
      <c r="B33" s="32"/>
      <c r="C33" s="33"/>
      <c r="D33" s="33"/>
      <c r="E33" s="39" t="s">
        <v>41</v>
      </c>
      <c r="F33" s="40">
        <v>0.15</v>
      </c>
      <c r="G33" s="119" t="s">
        <v>40</v>
      </c>
      <c r="H33" s="238">
        <f>ROUND((SUM(BF92:BF93)+SUM(BF111:BF119)), 2)</f>
        <v>0</v>
      </c>
      <c r="I33" s="225"/>
      <c r="J33" s="225"/>
      <c r="K33" s="33"/>
      <c r="L33" s="33"/>
      <c r="M33" s="238">
        <f>ROUND(ROUND((SUM(BF92:BF93)+SUM(BF111:BF119)), 2)*F33, 2)</f>
        <v>0</v>
      </c>
      <c r="N33" s="225"/>
      <c r="O33" s="225"/>
      <c r="P33" s="225"/>
      <c r="Q33" s="33"/>
      <c r="R33" s="34"/>
    </row>
    <row r="34" spans="2:18" s="1" customFormat="1" ht="14.4" hidden="1" customHeight="1">
      <c r="B34" s="32"/>
      <c r="C34" s="33"/>
      <c r="D34" s="33"/>
      <c r="E34" s="39" t="s">
        <v>42</v>
      </c>
      <c r="F34" s="40">
        <v>0.21</v>
      </c>
      <c r="G34" s="119" t="s">
        <v>40</v>
      </c>
      <c r="H34" s="238">
        <f>ROUND((SUM(BG92:BG93)+SUM(BG111:BG119)), 2)</f>
        <v>0</v>
      </c>
      <c r="I34" s="225"/>
      <c r="J34" s="225"/>
      <c r="K34" s="33"/>
      <c r="L34" s="33"/>
      <c r="M34" s="238">
        <v>0</v>
      </c>
      <c r="N34" s="225"/>
      <c r="O34" s="225"/>
      <c r="P34" s="225"/>
      <c r="Q34" s="33"/>
      <c r="R34" s="34"/>
    </row>
    <row r="35" spans="2:18" s="1" customFormat="1" ht="14.4" hidden="1" customHeight="1">
      <c r="B35" s="32"/>
      <c r="C35" s="33"/>
      <c r="D35" s="33"/>
      <c r="E35" s="39" t="s">
        <v>43</v>
      </c>
      <c r="F35" s="40">
        <v>0.15</v>
      </c>
      <c r="G35" s="119" t="s">
        <v>40</v>
      </c>
      <c r="H35" s="238">
        <f>ROUND((SUM(BH92:BH93)+SUM(BH111:BH119)), 2)</f>
        <v>0</v>
      </c>
      <c r="I35" s="225"/>
      <c r="J35" s="225"/>
      <c r="K35" s="33"/>
      <c r="L35" s="33"/>
      <c r="M35" s="238">
        <v>0</v>
      </c>
      <c r="N35" s="225"/>
      <c r="O35" s="225"/>
      <c r="P35" s="225"/>
      <c r="Q35" s="33"/>
      <c r="R35" s="34"/>
    </row>
    <row r="36" spans="2:18" s="1" customFormat="1" ht="14.4" hidden="1" customHeight="1">
      <c r="B36" s="32"/>
      <c r="C36" s="33"/>
      <c r="D36" s="33"/>
      <c r="E36" s="39" t="s">
        <v>44</v>
      </c>
      <c r="F36" s="40">
        <v>0</v>
      </c>
      <c r="G36" s="119" t="s">
        <v>40</v>
      </c>
      <c r="H36" s="238">
        <f>ROUND((SUM(BI92:BI93)+SUM(BI111:BI119)), 2)</f>
        <v>0</v>
      </c>
      <c r="I36" s="225"/>
      <c r="J36" s="225"/>
      <c r="K36" s="33"/>
      <c r="L36" s="33"/>
      <c r="M36" s="238">
        <v>0</v>
      </c>
      <c r="N36" s="225"/>
      <c r="O36" s="225"/>
      <c r="P36" s="225"/>
      <c r="Q36" s="33"/>
      <c r="R36" s="34"/>
    </row>
    <row r="37" spans="2:18" s="1" customFormat="1" ht="6.9" customHeight="1"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4"/>
    </row>
    <row r="38" spans="2:18" s="1" customFormat="1" ht="25.35" customHeight="1">
      <c r="B38" s="32"/>
      <c r="C38" s="115"/>
      <c r="D38" s="120" t="s">
        <v>45</v>
      </c>
      <c r="E38" s="76"/>
      <c r="F38" s="76"/>
      <c r="G38" s="121" t="s">
        <v>46</v>
      </c>
      <c r="H38" s="122" t="s">
        <v>47</v>
      </c>
      <c r="I38" s="76"/>
      <c r="J38" s="76"/>
      <c r="K38" s="76"/>
      <c r="L38" s="234">
        <f>SUM(M30:M36)</f>
        <v>3085500</v>
      </c>
      <c r="M38" s="234"/>
      <c r="N38" s="234"/>
      <c r="O38" s="234"/>
      <c r="P38" s="235"/>
      <c r="Q38" s="115"/>
      <c r="R38" s="34"/>
    </row>
    <row r="39" spans="2:18" s="1" customFormat="1" ht="14.4" customHeight="1">
      <c r="B39" s="32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4"/>
    </row>
    <row r="40" spans="2:18" s="1" customFormat="1" ht="14.4" customHeight="1">
      <c r="B40" s="32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4"/>
    </row>
    <row r="41" spans="2:18">
      <c r="B41" s="23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4"/>
    </row>
    <row r="42" spans="2:18">
      <c r="B42" s="23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4"/>
    </row>
    <row r="43" spans="2:18">
      <c r="B43" s="23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4"/>
    </row>
    <row r="44" spans="2:18">
      <c r="B44" s="23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4"/>
    </row>
    <row r="45" spans="2:18">
      <c r="B45" s="23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4"/>
    </row>
    <row r="46" spans="2:18">
      <c r="B46" s="23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4"/>
    </row>
    <row r="47" spans="2:18">
      <c r="B47" s="23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4"/>
    </row>
    <row r="48" spans="2:18">
      <c r="B48" s="23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4"/>
    </row>
    <row r="49" spans="2:18">
      <c r="B49" s="23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4"/>
    </row>
    <row r="50" spans="2:18" s="1" customFormat="1" ht="14.4">
      <c r="B50" s="32"/>
      <c r="C50" s="33"/>
      <c r="D50" s="47" t="s">
        <v>48</v>
      </c>
      <c r="E50" s="48"/>
      <c r="F50" s="48"/>
      <c r="G50" s="48"/>
      <c r="H50" s="49"/>
      <c r="I50" s="33"/>
      <c r="J50" s="47" t="s">
        <v>49</v>
      </c>
      <c r="K50" s="48"/>
      <c r="L50" s="48"/>
      <c r="M50" s="48"/>
      <c r="N50" s="48"/>
      <c r="O50" s="48"/>
      <c r="P50" s="49"/>
      <c r="Q50" s="33"/>
      <c r="R50" s="34"/>
    </row>
    <row r="51" spans="2:18">
      <c r="B51" s="23"/>
      <c r="C51" s="25"/>
      <c r="D51" s="50"/>
      <c r="E51" s="25"/>
      <c r="F51" s="25"/>
      <c r="G51" s="25"/>
      <c r="H51" s="51"/>
      <c r="I51" s="25"/>
      <c r="J51" s="50"/>
      <c r="K51" s="25"/>
      <c r="L51" s="25"/>
      <c r="M51" s="25"/>
      <c r="N51" s="25"/>
      <c r="O51" s="25"/>
      <c r="P51" s="51"/>
      <c r="Q51" s="25"/>
      <c r="R51" s="24"/>
    </row>
    <row r="52" spans="2:18">
      <c r="B52" s="23"/>
      <c r="C52" s="25"/>
      <c r="D52" s="50"/>
      <c r="E52" s="25"/>
      <c r="F52" s="25"/>
      <c r="G52" s="25"/>
      <c r="H52" s="51"/>
      <c r="I52" s="25"/>
      <c r="J52" s="50"/>
      <c r="K52" s="25"/>
      <c r="L52" s="25"/>
      <c r="M52" s="25"/>
      <c r="N52" s="25"/>
      <c r="O52" s="25"/>
      <c r="P52" s="51"/>
      <c r="Q52" s="25"/>
      <c r="R52" s="24"/>
    </row>
    <row r="53" spans="2:18">
      <c r="B53" s="23"/>
      <c r="C53" s="25"/>
      <c r="D53" s="50"/>
      <c r="E53" s="25"/>
      <c r="F53" s="25"/>
      <c r="G53" s="25"/>
      <c r="H53" s="51"/>
      <c r="I53" s="25"/>
      <c r="J53" s="50"/>
      <c r="K53" s="25"/>
      <c r="L53" s="25"/>
      <c r="M53" s="25"/>
      <c r="N53" s="25"/>
      <c r="O53" s="25"/>
      <c r="P53" s="51"/>
      <c r="Q53" s="25"/>
      <c r="R53" s="24"/>
    </row>
    <row r="54" spans="2:18">
      <c r="B54" s="23"/>
      <c r="C54" s="25"/>
      <c r="D54" s="50"/>
      <c r="E54" s="25"/>
      <c r="F54" s="25"/>
      <c r="G54" s="25"/>
      <c r="H54" s="51"/>
      <c r="I54" s="25"/>
      <c r="J54" s="50"/>
      <c r="K54" s="25"/>
      <c r="L54" s="25"/>
      <c r="M54" s="25"/>
      <c r="N54" s="25"/>
      <c r="O54" s="25"/>
      <c r="P54" s="51"/>
      <c r="Q54" s="25"/>
      <c r="R54" s="24"/>
    </row>
    <row r="55" spans="2:18">
      <c r="B55" s="23"/>
      <c r="C55" s="25"/>
      <c r="D55" s="50"/>
      <c r="E55" s="25"/>
      <c r="F55" s="25"/>
      <c r="G55" s="25"/>
      <c r="H55" s="51"/>
      <c r="I55" s="25"/>
      <c r="J55" s="50"/>
      <c r="K55" s="25"/>
      <c r="L55" s="25"/>
      <c r="M55" s="25"/>
      <c r="N55" s="25"/>
      <c r="O55" s="25"/>
      <c r="P55" s="51"/>
      <c r="Q55" s="25"/>
      <c r="R55" s="24"/>
    </row>
    <row r="56" spans="2:18">
      <c r="B56" s="23"/>
      <c r="C56" s="25"/>
      <c r="D56" s="50"/>
      <c r="E56" s="25"/>
      <c r="F56" s="25"/>
      <c r="G56" s="25"/>
      <c r="H56" s="51"/>
      <c r="I56" s="25"/>
      <c r="J56" s="50"/>
      <c r="K56" s="25"/>
      <c r="L56" s="25"/>
      <c r="M56" s="25"/>
      <c r="N56" s="25"/>
      <c r="O56" s="25"/>
      <c r="P56" s="51"/>
      <c r="Q56" s="25"/>
      <c r="R56" s="24"/>
    </row>
    <row r="57" spans="2:18">
      <c r="B57" s="23"/>
      <c r="C57" s="25"/>
      <c r="D57" s="50"/>
      <c r="E57" s="25"/>
      <c r="F57" s="25"/>
      <c r="G57" s="25"/>
      <c r="H57" s="51"/>
      <c r="I57" s="25"/>
      <c r="J57" s="50"/>
      <c r="K57" s="25"/>
      <c r="L57" s="25"/>
      <c r="M57" s="25"/>
      <c r="N57" s="25"/>
      <c r="O57" s="25"/>
      <c r="P57" s="51"/>
      <c r="Q57" s="25"/>
      <c r="R57" s="24"/>
    </row>
    <row r="58" spans="2:18">
      <c r="B58" s="23"/>
      <c r="C58" s="25"/>
      <c r="D58" s="50"/>
      <c r="E58" s="25"/>
      <c r="F58" s="25"/>
      <c r="G58" s="25"/>
      <c r="H58" s="51"/>
      <c r="I58" s="25"/>
      <c r="J58" s="50"/>
      <c r="K58" s="25"/>
      <c r="L58" s="25"/>
      <c r="M58" s="25"/>
      <c r="N58" s="25"/>
      <c r="O58" s="25"/>
      <c r="P58" s="51"/>
      <c r="Q58" s="25"/>
      <c r="R58" s="24"/>
    </row>
    <row r="59" spans="2:18" s="1" customFormat="1" ht="14.4">
      <c r="B59" s="32"/>
      <c r="C59" s="33"/>
      <c r="D59" s="52" t="s">
        <v>50</v>
      </c>
      <c r="E59" s="53"/>
      <c r="F59" s="53"/>
      <c r="G59" s="54" t="s">
        <v>51</v>
      </c>
      <c r="H59" s="55"/>
      <c r="I59" s="33"/>
      <c r="J59" s="52" t="s">
        <v>50</v>
      </c>
      <c r="K59" s="53"/>
      <c r="L59" s="53"/>
      <c r="M59" s="53"/>
      <c r="N59" s="54" t="s">
        <v>51</v>
      </c>
      <c r="O59" s="53"/>
      <c r="P59" s="55"/>
      <c r="Q59" s="33"/>
      <c r="R59" s="34"/>
    </row>
    <row r="60" spans="2:18">
      <c r="B60" s="23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4"/>
    </row>
    <row r="61" spans="2:18" s="1" customFormat="1" ht="14.4">
      <c r="B61" s="32"/>
      <c r="C61" s="33"/>
      <c r="D61" s="47" t="s">
        <v>52</v>
      </c>
      <c r="E61" s="48"/>
      <c r="F61" s="48"/>
      <c r="G61" s="48"/>
      <c r="H61" s="49"/>
      <c r="I61" s="33"/>
      <c r="J61" s="47" t="s">
        <v>53</v>
      </c>
      <c r="K61" s="48"/>
      <c r="L61" s="48"/>
      <c r="M61" s="48"/>
      <c r="N61" s="48"/>
      <c r="O61" s="48"/>
      <c r="P61" s="49"/>
      <c r="Q61" s="33"/>
      <c r="R61" s="34"/>
    </row>
    <row r="62" spans="2:18">
      <c r="B62" s="23"/>
      <c r="C62" s="25"/>
      <c r="D62" s="50"/>
      <c r="E62" s="25"/>
      <c r="F62" s="25"/>
      <c r="G62" s="25"/>
      <c r="H62" s="51"/>
      <c r="I62" s="25"/>
      <c r="J62" s="50"/>
      <c r="K62" s="25"/>
      <c r="L62" s="25"/>
      <c r="M62" s="25"/>
      <c r="N62" s="25"/>
      <c r="O62" s="25"/>
      <c r="P62" s="51"/>
      <c r="Q62" s="25"/>
      <c r="R62" s="24"/>
    </row>
    <row r="63" spans="2:18">
      <c r="B63" s="23"/>
      <c r="C63" s="25"/>
      <c r="D63" s="50"/>
      <c r="E63" s="25"/>
      <c r="F63" s="25"/>
      <c r="G63" s="25"/>
      <c r="H63" s="51"/>
      <c r="I63" s="25"/>
      <c r="J63" s="50"/>
      <c r="K63" s="25"/>
      <c r="L63" s="25"/>
      <c r="M63" s="25"/>
      <c r="N63" s="25"/>
      <c r="O63" s="25"/>
      <c r="P63" s="51"/>
      <c r="Q63" s="25"/>
      <c r="R63" s="24"/>
    </row>
    <row r="64" spans="2:18">
      <c r="B64" s="23"/>
      <c r="C64" s="25"/>
      <c r="D64" s="50"/>
      <c r="E64" s="25"/>
      <c r="F64" s="25"/>
      <c r="G64" s="25"/>
      <c r="H64" s="51"/>
      <c r="I64" s="25"/>
      <c r="J64" s="50"/>
      <c r="K64" s="25"/>
      <c r="L64" s="25"/>
      <c r="M64" s="25"/>
      <c r="N64" s="25"/>
      <c r="O64" s="25"/>
      <c r="P64" s="51"/>
      <c r="Q64" s="25"/>
      <c r="R64" s="24"/>
    </row>
    <row r="65" spans="2:21">
      <c r="B65" s="23"/>
      <c r="C65" s="25"/>
      <c r="D65" s="50"/>
      <c r="E65" s="25"/>
      <c r="F65" s="25"/>
      <c r="G65" s="25"/>
      <c r="H65" s="51"/>
      <c r="I65" s="25"/>
      <c r="J65" s="50"/>
      <c r="K65" s="25"/>
      <c r="L65" s="25"/>
      <c r="M65" s="25"/>
      <c r="N65" s="25"/>
      <c r="O65" s="25"/>
      <c r="P65" s="51"/>
      <c r="Q65" s="25"/>
      <c r="R65" s="24"/>
    </row>
    <row r="66" spans="2:21">
      <c r="B66" s="23"/>
      <c r="C66" s="25"/>
      <c r="D66" s="50"/>
      <c r="E66" s="25"/>
      <c r="F66" s="25"/>
      <c r="G66" s="25"/>
      <c r="H66" s="51"/>
      <c r="I66" s="25"/>
      <c r="J66" s="50"/>
      <c r="K66" s="25"/>
      <c r="L66" s="25"/>
      <c r="M66" s="25"/>
      <c r="N66" s="25"/>
      <c r="O66" s="25"/>
      <c r="P66" s="51"/>
      <c r="Q66" s="25"/>
      <c r="R66" s="24"/>
    </row>
    <row r="67" spans="2:21">
      <c r="B67" s="23"/>
      <c r="C67" s="25"/>
      <c r="D67" s="50"/>
      <c r="E67" s="25"/>
      <c r="F67" s="25"/>
      <c r="G67" s="25"/>
      <c r="H67" s="51"/>
      <c r="I67" s="25"/>
      <c r="J67" s="50"/>
      <c r="K67" s="25"/>
      <c r="L67" s="25"/>
      <c r="M67" s="25"/>
      <c r="N67" s="25"/>
      <c r="O67" s="25"/>
      <c r="P67" s="51"/>
      <c r="Q67" s="25"/>
      <c r="R67" s="24"/>
    </row>
    <row r="68" spans="2:21">
      <c r="B68" s="23"/>
      <c r="C68" s="25"/>
      <c r="D68" s="50"/>
      <c r="E68" s="25"/>
      <c r="F68" s="25"/>
      <c r="G68" s="25"/>
      <c r="H68" s="51"/>
      <c r="I68" s="25"/>
      <c r="J68" s="50"/>
      <c r="K68" s="25"/>
      <c r="L68" s="25"/>
      <c r="M68" s="25"/>
      <c r="N68" s="25"/>
      <c r="O68" s="25"/>
      <c r="P68" s="51"/>
      <c r="Q68" s="25"/>
      <c r="R68" s="24"/>
    </row>
    <row r="69" spans="2:21">
      <c r="B69" s="23"/>
      <c r="C69" s="25"/>
      <c r="D69" s="50"/>
      <c r="E69" s="25"/>
      <c r="F69" s="25"/>
      <c r="G69" s="25"/>
      <c r="H69" s="51"/>
      <c r="I69" s="25"/>
      <c r="J69" s="50"/>
      <c r="K69" s="25"/>
      <c r="L69" s="25"/>
      <c r="M69" s="25"/>
      <c r="N69" s="25"/>
      <c r="O69" s="25"/>
      <c r="P69" s="51"/>
      <c r="Q69" s="25"/>
      <c r="R69" s="24"/>
    </row>
    <row r="70" spans="2:21" s="1" customFormat="1" ht="14.4">
      <c r="B70" s="32"/>
      <c r="C70" s="33"/>
      <c r="D70" s="52" t="s">
        <v>50</v>
      </c>
      <c r="E70" s="53"/>
      <c r="F70" s="53"/>
      <c r="G70" s="54" t="s">
        <v>51</v>
      </c>
      <c r="H70" s="55"/>
      <c r="I70" s="33"/>
      <c r="J70" s="52" t="s">
        <v>50</v>
      </c>
      <c r="K70" s="53"/>
      <c r="L70" s="53"/>
      <c r="M70" s="53"/>
      <c r="N70" s="54" t="s">
        <v>51</v>
      </c>
      <c r="O70" s="53"/>
      <c r="P70" s="55"/>
      <c r="Q70" s="33"/>
      <c r="R70" s="34"/>
    </row>
    <row r="71" spans="2:21" s="1" customFormat="1" ht="14.4" customHeight="1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8"/>
    </row>
    <row r="75" spans="2:21" s="1" customFormat="1" ht="6.9" customHeight="1">
      <c r="B75" s="123"/>
      <c r="C75" s="124"/>
      <c r="D75" s="124"/>
      <c r="E75" s="124"/>
      <c r="F75" s="124"/>
      <c r="G75" s="124"/>
      <c r="H75" s="124"/>
      <c r="I75" s="124"/>
      <c r="J75" s="124"/>
      <c r="K75" s="124"/>
      <c r="L75" s="124"/>
      <c r="M75" s="124"/>
      <c r="N75" s="124"/>
      <c r="O75" s="124"/>
      <c r="P75" s="124"/>
      <c r="Q75" s="124"/>
      <c r="R75" s="125"/>
    </row>
    <row r="76" spans="2:21" s="1" customFormat="1" ht="36.9" customHeight="1">
      <c r="B76" s="32"/>
      <c r="C76" s="196" t="s">
        <v>137</v>
      </c>
      <c r="D76" s="197"/>
      <c r="E76" s="197"/>
      <c r="F76" s="197"/>
      <c r="G76" s="197"/>
      <c r="H76" s="197"/>
      <c r="I76" s="197"/>
      <c r="J76" s="197"/>
      <c r="K76" s="197"/>
      <c r="L76" s="197"/>
      <c r="M76" s="197"/>
      <c r="N76" s="197"/>
      <c r="O76" s="197"/>
      <c r="P76" s="197"/>
      <c r="Q76" s="197"/>
      <c r="R76" s="34"/>
      <c r="T76" s="126"/>
      <c r="U76" s="126"/>
    </row>
    <row r="77" spans="2:21" s="1" customFormat="1" ht="6.9" customHeight="1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4"/>
      <c r="T77" s="126"/>
      <c r="U77" s="126"/>
    </row>
    <row r="78" spans="2:21" s="1" customFormat="1" ht="30" customHeight="1">
      <c r="B78" s="32"/>
      <c r="C78" s="29" t="s">
        <v>17</v>
      </c>
      <c r="D78" s="33"/>
      <c r="E78" s="33"/>
      <c r="F78" s="231" t="str">
        <f>F6</f>
        <v>Dětské sportovně-kulturní centrum Staré Brno</v>
      </c>
      <c r="G78" s="232"/>
      <c r="H78" s="232"/>
      <c r="I78" s="232"/>
      <c r="J78" s="232"/>
      <c r="K78" s="232"/>
      <c r="L78" s="232"/>
      <c r="M78" s="232"/>
      <c r="N78" s="232"/>
      <c r="O78" s="232"/>
      <c r="P78" s="232"/>
      <c r="Q78" s="33"/>
      <c r="R78" s="34"/>
      <c r="T78" s="126"/>
      <c r="U78" s="126"/>
    </row>
    <row r="79" spans="2:21" s="1" customFormat="1" ht="36.9" customHeight="1">
      <c r="B79" s="32"/>
      <c r="C79" s="66" t="s">
        <v>131</v>
      </c>
      <c r="D79" s="33"/>
      <c r="E79" s="33"/>
      <c r="F79" s="198" t="str">
        <f>F7</f>
        <v>SO05 - Inženýrské sítě</v>
      </c>
      <c r="G79" s="225"/>
      <c r="H79" s="225"/>
      <c r="I79" s="225"/>
      <c r="J79" s="225"/>
      <c r="K79" s="225"/>
      <c r="L79" s="225"/>
      <c r="M79" s="225"/>
      <c r="N79" s="225"/>
      <c r="O79" s="225"/>
      <c r="P79" s="225"/>
      <c r="Q79" s="33"/>
      <c r="R79" s="34"/>
      <c r="T79" s="126"/>
      <c r="U79" s="126"/>
    </row>
    <row r="80" spans="2:21" s="1" customFormat="1" ht="6.9" customHeight="1">
      <c r="B80" s="32"/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33"/>
      <c r="Q80" s="33"/>
      <c r="R80" s="34"/>
      <c r="T80" s="126"/>
      <c r="U80" s="126"/>
    </row>
    <row r="81" spans="2:47" s="1" customFormat="1" ht="18" customHeight="1">
      <c r="B81" s="32"/>
      <c r="C81" s="29" t="s">
        <v>22</v>
      </c>
      <c r="D81" s="33"/>
      <c r="E81" s="33"/>
      <c r="F81" s="27" t="str">
        <f>F9</f>
        <v>Brno</v>
      </c>
      <c r="G81" s="33"/>
      <c r="H81" s="33"/>
      <c r="I81" s="33"/>
      <c r="J81" s="33"/>
      <c r="K81" s="29" t="s">
        <v>24</v>
      </c>
      <c r="L81" s="33"/>
      <c r="M81" s="226" t="str">
        <f>IF(O9="","",O9)</f>
        <v>17. 2. 2018</v>
      </c>
      <c r="N81" s="226"/>
      <c r="O81" s="226"/>
      <c r="P81" s="226"/>
      <c r="Q81" s="33"/>
      <c r="R81" s="34"/>
      <c r="T81" s="126"/>
      <c r="U81" s="126"/>
    </row>
    <row r="82" spans="2:47" s="1" customFormat="1" ht="6.9" customHeight="1">
      <c r="B82" s="32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4"/>
      <c r="T82" s="126"/>
      <c r="U82" s="126"/>
    </row>
    <row r="83" spans="2:47" s="1" customFormat="1" ht="13.2">
      <c r="B83" s="32"/>
      <c r="C83" s="29" t="s">
        <v>26</v>
      </c>
      <c r="D83" s="33"/>
      <c r="E83" s="33"/>
      <c r="F83" s="27" t="str">
        <f>E12</f>
        <v xml:space="preserve"> </v>
      </c>
      <c r="G83" s="33"/>
      <c r="H83" s="33"/>
      <c r="I83" s="33"/>
      <c r="J83" s="33"/>
      <c r="K83" s="29" t="s">
        <v>31</v>
      </c>
      <c r="L83" s="33"/>
      <c r="M83" s="209" t="str">
        <f>E18</f>
        <v xml:space="preserve"> </v>
      </c>
      <c r="N83" s="209"/>
      <c r="O83" s="209"/>
      <c r="P83" s="209"/>
      <c r="Q83" s="209"/>
      <c r="R83" s="34"/>
      <c r="T83" s="126"/>
      <c r="U83" s="126"/>
    </row>
    <row r="84" spans="2:47" s="1" customFormat="1" ht="14.4" customHeight="1">
      <c r="B84" s="32"/>
      <c r="C84" s="29" t="s">
        <v>30</v>
      </c>
      <c r="D84" s="33"/>
      <c r="E84" s="33"/>
      <c r="F84" s="27" t="str">
        <f>IF(E15="","",E15)</f>
        <v xml:space="preserve"> </v>
      </c>
      <c r="G84" s="33"/>
      <c r="H84" s="33"/>
      <c r="I84" s="33"/>
      <c r="J84" s="33"/>
      <c r="K84" s="29" t="s">
        <v>33</v>
      </c>
      <c r="L84" s="33"/>
      <c r="M84" s="209" t="str">
        <f>E21</f>
        <v xml:space="preserve"> </v>
      </c>
      <c r="N84" s="209"/>
      <c r="O84" s="209"/>
      <c r="P84" s="209"/>
      <c r="Q84" s="209"/>
      <c r="R84" s="34"/>
      <c r="T84" s="126"/>
      <c r="U84" s="126"/>
    </row>
    <row r="85" spans="2:47" s="1" customFormat="1" ht="10.35" customHeight="1">
      <c r="B85" s="32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4"/>
      <c r="T85" s="126"/>
      <c r="U85" s="126"/>
    </row>
    <row r="86" spans="2:47" s="1" customFormat="1" ht="29.25" customHeight="1">
      <c r="B86" s="32"/>
      <c r="C86" s="236" t="s">
        <v>138</v>
      </c>
      <c r="D86" s="237"/>
      <c r="E86" s="237"/>
      <c r="F86" s="237"/>
      <c r="G86" s="237"/>
      <c r="H86" s="115"/>
      <c r="I86" s="115"/>
      <c r="J86" s="115"/>
      <c r="K86" s="115"/>
      <c r="L86" s="115"/>
      <c r="M86" s="115"/>
      <c r="N86" s="236" t="s">
        <v>139</v>
      </c>
      <c r="O86" s="237"/>
      <c r="P86" s="237"/>
      <c r="Q86" s="237"/>
      <c r="R86" s="34"/>
      <c r="T86" s="126"/>
      <c r="U86" s="126"/>
    </row>
    <row r="87" spans="2:47" s="1" customFormat="1" ht="10.35" customHeight="1">
      <c r="B87" s="32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4"/>
      <c r="T87" s="126"/>
      <c r="U87" s="126"/>
    </row>
    <row r="88" spans="2:47" s="1" customFormat="1" ht="29.25" customHeight="1">
      <c r="B88" s="32"/>
      <c r="C88" s="128" t="s">
        <v>140</v>
      </c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169">
        <f>N111</f>
        <v>2550000</v>
      </c>
      <c r="O88" s="229"/>
      <c r="P88" s="229"/>
      <c r="Q88" s="229"/>
      <c r="R88" s="34"/>
      <c r="T88" s="126"/>
      <c r="U88" s="126"/>
      <c r="AU88" s="19" t="s">
        <v>141</v>
      </c>
    </row>
    <row r="89" spans="2:47" s="7" customFormat="1" ht="24.9" customHeight="1">
      <c r="B89" s="129"/>
      <c r="C89" s="130"/>
      <c r="D89" s="131" t="s">
        <v>376</v>
      </c>
      <c r="E89" s="130"/>
      <c r="F89" s="130"/>
      <c r="G89" s="130"/>
      <c r="H89" s="130"/>
      <c r="I89" s="130"/>
      <c r="J89" s="130"/>
      <c r="K89" s="130"/>
      <c r="L89" s="130"/>
      <c r="M89" s="130"/>
      <c r="N89" s="218">
        <f>N112</f>
        <v>2550000</v>
      </c>
      <c r="O89" s="233"/>
      <c r="P89" s="233"/>
      <c r="Q89" s="233"/>
      <c r="R89" s="132"/>
      <c r="T89" s="133"/>
      <c r="U89" s="133"/>
    </row>
    <row r="90" spans="2:47" s="8" customFormat="1" ht="19.95" customHeight="1">
      <c r="B90" s="134"/>
      <c r="C90" s="100"/>
      <c r="D90" s="135" t="s">
        <v>377</v>
      </c>
      <c r="E90" s="100"/>
      <c r="F90" s="100"/>
      <c r="G90" s="100"/>
      <c r="H90" s="100"/>
      <c r="I90" s="100"/>
      <c r="J90" s="100"/>
      <c r="K90" s="100"/>
      <c r="L90" s="100"/>
      <c r="M90" s="100"/>
      <c r="N90" s="177">
        <f>N113</f>
        <v>2550000</v>
      </c>
      <c r="O90" s="178"/>
      <c r="P90" s="178"/>
      <c r="Q90" s="178"/>
      <c r="R90" s="136"/>
      <c r="T90" s="137"/>
      <c r="U90" s="137"/>
    </row>
    <row r="91" spans="2:47" s="1" customFormat="1" ht="21.75" customHeight="1"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4"/>
      <c r="T91" s="126"/>
      <c r="U91" s="126"/>
    </row>
    <row r="92" spans="2:47" s="1" customFormat="1" ht="29.25" customHeight="1">
      <c r="B92" s="32"/>
      <c r="C92" s="128" t="s">
        <v>154</v>
      </c>
      <c r="D92" s="33"/>
      <c r="E92" s="33"/>
      <c r="F92" s="33"/>
      <c r="G92" s="33"/>
      <c r="H92" s="33"/>
      <c r="I92" s="33"/>
      <c r="J92" s="33"/>
      <c r="K92" s="33"/>
      <c r="L92" s="33"/>
      <c r="M92" s="33"/>
      <c r="N92" s="229">
        <v>0</v>
      </c>
      <c r="O92" s="230"/>
      <c r="P92" s="230"/>
      <c r="Q92" s="230"/>
      <c r="R92" s="34"/>
      <c r="T92" s="138"/>
      <c r="U92" s="139" t="s">
        <v>38</v>
      </c>
    </row>
    <row r="93" spans="2:47" s="1" customFormat="1" ht="18" customHeight="1"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4"/>
      <c r="T93" s="126"/>
      <c r="U93" s="126"/>
    </row>
    <row r="94" spans="2:47" s="1" customFormat="1" ht="29.25" customHeight="1">
      <c r="B94" s="32"/>
      <c r="C94" s="114" t="s">
        <v>124</v>
      </c>
      <c r="D94" s="115"/>
      <c r="E94" s="115"/>
      <c r="F94" s="115"/>
      <c r="G94" s="115"/>
      <c r="H94" s="115"/>
      <c r="I94" s="115"/>
      <c r="J94" s="115"/>
      <c r="K94" s="115"/>
      <c r="L94" s="170">
        <f>ROUND(SUM(N88+N92),2)</f>
        <v>2550000</v>
      </c>
      <c r="M94" s="170"/>
      <c r="N94" s="170"/>
      <c r="O94" s="170"/>
      <c r="P94" s="170"/>
      <c r="Q94" s="170"/>
      <c r="R94" s="34"/>
      <c r="T94" s="126"/>
      <c r="U94" s="126"/>
    </row>
    <row r="95" spans="2:47" s="1" customFormat="1" ht="6.9" customHeight="1">
      <c r="B95" s="56"/>
      <c r="C95" s="57"/>
      <c r="D95" s="57"/>
      <c r="E95" s="57"/>
      <c r="F95" s="57"/>
      <c r="G95" s="57"/>
      <c r="H95" s="57"/>
      <c r="I95" s="57"/>
      <c r="J95" s="57"/>
      <c r="K95" s="57"/>
      <c r="L95" s="57"/>
      <c r="M95" s="57"/>
      <c r="N95" s="57"/>
      <c r="O95" s="57"/>
      <c r="P95" s="57"/>
      <c r="Q95" s="57"/>
      <c r="R95" s="58"/>
      <c r="T95" s="126"/>
      <c r="U95" s="126"/>
    </row>
    <row r="99" spans="2:63" s="1" customFormat="1" ht="6.9" customHeight="1">
      <c r="B99" s="59"/>
      <c r="C99" s="60"/>
      <c r="D99" s="60"/>
      <c r="E99" s="60"/>
      <c r="F99" s="60"/>
      <c r="G99" s="60"/>
      <c r="H99" s="60"/>
      <c r="I99" s="60"/>
      <c r="J99" s="60"/>
      <c r="K99" s="60"/>
      <c r="L99" s="60"/>
      <c r="M99" s="60"/>
      <c r="N99" s="60"/>
      <c r="O99" s="60"/>
      <c r="P99" s="60"/>
      <c r="Q99" s="60"/>
      <c r="R99" s="61"/>
    </row>
    <row r="100" spans="2:63" s="1" customFormat="1" ht="36.9" customHeight="1">
      <c r="B100" s="32"/>
      <c r="C100" s="196" t="s">
        <v>155</v>
      </c>
      <c r="D100" s="225"/>
      <c r="E100" s="225"/>
      <c r="F100" s="225"/>
      <c r="G100" s="225"/>
      <c r="H100" s="225"/>
      <c r="I100" s="225"/>
      <c r="J100" s="225"/>
      <c r="K100" s="225"/>
      <c r="L100" s="225"/>
      <c r="M100" s="225"/>
      <c r="N100" s="225"/>
      <c r="O100" s="225"/>
      <c r="P100" s="225"/>
      <c r="Q100" s="225"/>
      <c r="R100" s="34"/>
    </row>
    <row r="101" spans="2:63" s="1" customFormat="1" ht="6.9" customHeight="1">
      <c r="B101" s="32"/>
      <c r="C101" s="33"/>
      <c r="D101" s="33"/>
      <c r="E101" s="33"/>
      <c r="F101" s="33"/>
      <c r="G101" s="33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4"/>
    </row>
    <row r="102" spans="2:63" s="1" customFormat="1" ht="30" customHeight="1">
      <c r="B102" s="32"/>
      <c r="C102" s="29" t="s">
        <v>17</v>
      </c>
      <c r="D102" s="33"/>
      <c r="E102" s="33"/>
      <c r="F102" s="231" t="str">
        <f>F6</f>
        <v>Dětské sportovně-kulturní centrum Staré Brno</v>
      </c>
      <c r="G102" s="232"/>
      <c r="H102" s="232"/>
      <c r="I102" s="232"/>
      <c r="J102" s="232"/>
      <c r="K102" s="232"/>
      <c r="L102" s="232"/>
      <c r="M102" s="232"/>
      <c r="N102" s="232"/>
      <c r="O102" s="232"/>
      <c r="P102" s="232"/>
      <c r="Q102" s="33"/>
      <c r="R102" s="34"/>
    </row>
    <row r="103" spans="2:63" s="1" customFormat="1" ht="36.9" customHeight="1">
      <c r="B103" s="32"/>
      <c r="C103" s="66" t="s">
        <v>131</v>
      </c>
      <c r="D103" s="33"/>
      <c r="E103" s="33"/>
      <c r="F103" s="198" t="str">
        <f>F7</f>
        <v>SO05 - Inženýrské sítě</v>
      </c>
      <c r="G103" s="225"/>
      <c r="H103" s="225"/>
      <c r="I103" s="225"/>
      <c r="J103" s="225"/>
      <c r="K103" s="225"/>
      <c r="L103" s="225"/>
      <c r="M103" s="225"/>
      <c r="N103" s="225"/>
      <c r="O103" s="225"/>
      <c r="P103" s="225"/>
      <c r="Q103" s="33"/>
      <c r="R103" s="34"/>
    </row>
    <row r="104" spans="2:63" s="1" customFormat="1" ht="6.9" customHeight="1">
      <c r="B104" s="32"/>
      <c r="C104" s="33"/>
      <c r="D104" s="33"/>
      <c r="E104" s="33"/>
      <c r="F104" s="33"/>
      <c r="G104" s="33"/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4"/>
    </row>
    <row r="105" spans="2:63" s="1" customFormat="1" ht="18" customHeight="1">
      <c r="B105" s="32"/>
      <c r="C105" s="29" t="s">
        <v>22</v>
      </c>
      <c r="D105" s="33"/>
      <c r="E105" s="33"/>
      <c r="F105" s="27" t="str">
        <f>F9</f>
        <v>Brno</v>
      </c>
      <c r="G105" s="33"/>
      <c r="H105" s="33"/>
      <c r="I105" s="33"/>
      <c r="J105" s="33"/>
      <c r="K105" s="29" t="s">
        <v>24</v>
      </c>
      <c r="L105" s="33"/>
      <c r="M105" s="226" t="str">
        <f>IF(O9="","",O9)</f>
        <v>17. 2. 2018</v>
      </c>
      <c r="N105" s="226"/>
      <c r="O105" s="226"/>
      <c r="P105" s="226"/>
      <c r="Q105" s="33"/>
      <c r="R105" s="34"/>
    </row>
    <row r="106" spans="2:63" s="1" customFormat="1" ht="6.9" customHeight="1">
      <c r="B106" s="32"/>
      <c r="C106" s="33"/>
      <c r="D106" s="33"/>
      <c r="E106" s="33"/>
      <c r="F106" s="33"/>
      <c r="G106" s="33"/>
      <c r="H106" s="33"/>
      <c r="I106" s="33"/>
      <c r="J106" s="33"/>
      <c r="K106" s="33"/>
      <c r="L106" s="33"/>
      <c r="M106" s="33"/>
      <c r="N106" s="33"/>
      <c r="O106" s="33"/>
      <c r="P106" s="33"/>
      <c r="Q106" s="33"/>
      <c r="R106" s="34"/>
    </row>
    <row r="107" spans="2:63" s="1" customFormat="1" ht="13.2">
      <c r="B107" s="32"/>
      <c r="C107" s="29" t="s">
        <v>26</v>
      </c>
      <c r="D107" s="33"/>
      <c r="E107" s="33"/>
      <c r="F107" s="27" t="str">
        <f>E12</f>
        <v xml:space="preserve"> </v>
      </c>
      <c r="G107" s="33"/>
      <c r="H107" s="33"/>
      <c r="I107" s="33"/>
      <c r="J107" s="33"/>
      <c r="K107" s="29" t="s">
        <v>31</v>
      </c>
      <c r="L107" s="33"/>
      <c r="M107" s="209" t="str">
        <f>E18</f>
        <v xml:space="preserve"> </v>
      </c>
      <c r="N107" s="209"/>
      <c r="O107" s="209"/>
      <c r="P107" s="209"/>
      <c r="Q107" s="209"/>
      <c r="R107" s="34"/>
    </row>
    <row r="108" spans="2:63" s="1" customFormat="1" ht="14.4" customHeight="1">
      <c r="B108" s="32"/>
      <c r="C108" s="29" t="s">
        <v>30</v>
      </c>
      <c r="D108" s="33"/>
      <c r="E108" s="33"/>
      <c r="F108" s="27" t="str">
        <f>IF(E15="","",E15)</f>
        <v xml:space="preserve"> </v>
      </c>
      <c r="G108" s="33"/>
      <c r="H108" s="33"/>
      <c r="I108" s="33"/>
      <c r="J108" s="33"/>
      <c r="K108" s="29" t="s">
        <v>33</v>
      </c>
      <c r="L108" s="33"/>
      <c r="M108" s="209" t="str">
        <f>E21</f>
        <v xml:space="preserve"> </v>
      </c>
      <c r="N108" s="209"/>
      <c r="O108" s="209"/>
      <c r="P108" s="209"/>
      <c r="Q108" s="209"/>
      <c r="R108" s="34"/>
    </row>
    <row r="109" spans="2:63" s="1" customFormat="1" ht="10.35" customHeight="1">
      <c r="B109" s="32"/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P109" s="33"/>
      <c r="Q109" s="33"/>
      <c r="R109" s="34"/>
    </row>
    <row r="110" spans="2:63" s="9" customFormat="1" ht="29.25" customHeight="1">
      <c r="B110" s="140"/>
      <c r="C110" s="141" t="s">
        <v>156</v>
      </c>
      <c r="D110" s="142" t="s">
        <v>157</v>
      </c>
      <c r="E110" s="142" t="s">
        <v>56</v>
      </c>
      <c r="F110" s="227" t="s">
        <v>158</v>
      </c>
      <c r="G110" s="227"/>
      <c r="H110" s="227"/>
      <c r="I110" s="227"/>
      <c r="J110" s="142" t="s">
        <v>159</v>
      </c>
      <c r="K110" s="142" t="s">
        <v>160</v>
      </c>
      <c r="L110" s="227" t="s">
        <v>161</v>
      </c>
      <c r="M110" s="227"/>
      <c r="N110" s="227" t="s">
        <v>139</v>
      </c>
      <c r="O110" s="227"/>
      <c r="P110" s="227"/>
      <c r="Q110" s="228"/>
      <c r="R110" s="143"/>
      <c r="T110" s="77" t="s">
        <v>162</v>
      </c>
      <c r="U110" s="78" t="s">
        <v>38</v>
      </c>
      <c r="V110" s="78" t="s">
        <v>163</v>
      </c>
      <c r="W110" s="78" t="s">
        <v>164</v>
      </c>
      <c r="X110" s="78" t="s">
        <v>165</v>
      </c>
      <c r="Y110" s="78" t="s">
        <v>166</v>
      </c>
      <c r="Z110" s="78" t="s">
        <v>167</v>
      </c>
      <c r="AA110" s="79" t="s">
        <v>168</v>
      </c>
    </row>
    <row r="111" spans="2:63" s="1" customFormat="1" ht="29.25" customHeight="1">
      <c r="B111" s="32"/>
      <c r="C111" s="81" t="s">
        <v>135</v>
      </c>
      <c r="D111" s="33"/>
      <c r="E111" s="33"/>
      <c r="F111" s="33"/>
      <c r="G111" s="33"/>
      <c r="H111" s="33"/>
      <c r="I111" s="33"/>
      <c r="J111" s="33"/>
      <c r="K111" s="33"/>
      <c r="L111" s="33"/>
      <c r="M111" s="33"/>
      <c r="N111" s="215">
        <f>BK111</f>
        <v>2550000</v>
      </c>
      <c r="O111" s="216"/>
      <c r="P111" s="216"/>
      <c r="Q111" s="216"/>
      <c r="R111" s="34"/>
      <c r="T111" s="80"/>
      <c r="U111" s="48"/>
      <c r="V111" s="48"/>
      <c r="W111" s="144">
        <f>W112</f>
        <v>0</v>
      </c>
      <c r="X111" s="48"/>
      <c r="Y111" s="144">
        <f>Y112</f>
        <v>0</v>
      </c>
      <c r="Z111" s="48"/>
      <c r="AA111" s="145">
        <f>AA112</f>
        <v>0</v>
      </c>
      <c r="AT111" s="19" t="s">
        <v>73</v>
      </c>
      <c r="AU111" s="19" t="s">
        <v>141</v>
      </c>
      <c r="BK111" s="146">
        <f>BK112</f>
        <v>2550000</v>
      </c>
    </row>
    <row r="112" spans="2:63" s="10" customFormat="1" ht="37.35" customHeight="1">
      <c r="B112" s="147"/>
      <c r="C112" s="148"/>
      <c r="D112" s="149" t="s">
        <v>376</v>
      </c>
      <c r="E112" s="149"/>
      <c r="F112" s="149"/>
      <c r="G112" s="149"/>
      <c r="H112" s="149"/>
      <c r="I112" s="149"/>
      <c r="J112" s="149"/>
      <c r="K112" s="149"/>
      <c r="L112" s="149"/>
      <c r="M112" s="149"/>
      <c r="N112" s="217">
        <f>BK112</f>
        <v>2550000</v>
      </c>
      <c r="O112" s="218"/>
      <c r="P112" s="218"/>
      <c r="Q112" s="218"/>
      <c r="R112" s="150"/>
      <c r="T112" s="151"/>
      <c r="U112" s="148"/>
      <c r="V112" s="148"/>
      <c r="W112" s="152">
        <f>W113</f>
        <v>0</v>
      </c>
      <c r="X112" s="148"/>
      <c r="Y112" s="152">
        <f>Y113</f>
        <v>0</v>
      </c>
      <c r="Z112" s="148"/>
      <c r="AA112" s="153">
        <f>AA113</f>
        <v>0</v>
      </c>
      <c r="AR112" s="154" t="s">
        <v>174</v>
      </c>
      <c r="AT112" s="155" t="s">
        <v>73</v>
      </c>
      <c r="AU112" s="155" t="s">
        <v>74</v>
      </c>
      <c r="AY112" s="154" t="s">
        <v>169</v>
      </c>
      <c r="BK112" s="156">
        <f>BK113</f>
        <v>2550000</v>
      </c>
    </row>
    <row r="113" spans="2:65" s="10" customFormat="1" ht="19.95" customHeight="1">
      <c r="B113" s="147"/>
      <c r="C113" s="148"/>
      <c r="D113" s="157" t="s">
        <v>377</v>
      </c>
      <c r="E113" s="157"/>
      <c r="F113" s="157"/>
      <c r="G113" s="157"/>
      <c r="H113" s="157"/>
      <c r="I113" s="157"/>
      <c r="J113" s="157"/>
      <c r="K113" s="157"/>
      <c r="L113" s="157"/>
      <c r="M113" s="157"/>
      <c r="N113" s="219">
        <f>BK113</f>
        <v>2550000</v>
      </c>
      <c r="O113" s="220"/>
      <c r="P113" s="220"/>
      <c r="Q113" s="220"/>
      <c r="R113" s="150"/>
      <c r="T113" s="151"/>
      <c r="U113" s="148"/>
      <c r="V113" s="148"/>
      <c r="W113" s="152">
        <f>SUM(W114:W119)</f>
        <v>0</v>
      </c>
      <c r="X113" s="148"/>
      <c r="Y113" s="152">
        <f>SUM(Y114:Y119)</f>
        <v>0</v>
      </c>
      <c r="Z113" s="148"/>
      <c r="AA113" s="153">
        <f>SUM(AA114:AA119)</f>
        <v>0</v>
      </c>
      <c r="AR113" s="154" t="s">
        <v>174</v>
      </c>
      <c r="AT113" s="155" t="s">
        <v>73</v>
      </c>
      <c r="AU113" s="155" t="s">
        <v>81</v>
      </c>
      <c r="AY113" s="154" t="s">
        <v>169</v>
      </c>
      <c r="BK113" s="156">
        <f>SUM(BK114:BK119)</f>
        <v>2550000</v>
      </c>
    </row>
    <row r="114" spans="2:65" s="1" customFormat="1" ht="25.5" customHeight="1">
      <c r="B114" s="32"/>
      <c r="C114" s="158" t="s">
        <v>81</v>
      </c>
      <c r="D114" s="158" t="s">
        <v>170</v>
      </c>
      <c r="E114" s="159" t="s">
        <v>348</v>
      </c>
      <c r="F114" s="213" t="s">
        <v>378</v>
      </c>
      <c r="G114" s="213"/>
      <c r="H114" s="213"/>
      <c r="I114" s="213"/>
      <c r="J114" s="160" t="s">
        <v>379</v>
      </c>
      <c r="K114" s="161">
        <v>1</v>
      </c>
      <c r="L114" s="214">
        <v>400000</v>
      </c>
      <c r="M114" s="214"/>
      <c r="N114" s="214">
        <f t="shared" ref="N114:N119" si="0">ROUND(L114*K114,2)</f>
        <v>400000</v>
      </c>
      <c r="O114" s="214"/>
      <c r="P114" s="214"/>
      <c r="Q114" s="214"/>
      <c r="R114" s="34"/>
      <c r="T114" s="162" t="s">
        <v>20</v>
      </c>
      <c r="U114" s="41" t="s">
        <v>39</v>
      </c>
      <c r="V114" s="163">
        <v>0</v>
      </c>
      <c r="W114" s="163">
        <f t="shared" ref="W114:W119" si="1">V114*K114</f>
        <v>0</v>
      </c>
      <c r="X114" s="163">
        <v>0</v>
      </c>
      <c r="Y114" s="163">
        <f t="shared" ref="Y114:Y119" si="2">X114*K114</f>
        <v>0</v>
      </c>
      <c r="Z114" s="163">
        <v>0</v>
      </c>
      <c r="AA114" s="164">
        <f t="shared" ref="AA114:AA119" si="3">Z114*K114</f>
        <v>0</v>
      </c>
      <c r="AR114" s="19" t="s">
        <v>380</v>
      </c>
      <c r="AT114" s="19" t="s">
        <v>170</v>
      </c>
      <c r="AU114" s="19" t="s">
        <v>86</v>
      </c>
      <c r="AY114" s="19" t="s">
        <v>169</v>
      </c>
      <c r="BE114" s="165">
        <f t="shared" ref="BE114:BE119" si="4">IF(U114="základní",N114,0)</f>
        <v>400000</v>
      </c>
      <c r="BF114" s="165">
        <f t="shared" ref="BF114:BF119" si="5">IF(U114="snížená",N114,0)</f>
        <v>0</v>
      </c>
      <c r="BG114" s="165">
        <f t="shared" ref="BG114:BG119" si="6">IF(U114="zákl. přenesená",N114,0)</f>
        <v>0</v>
      </c>
      <c r="BH114" s="165">
        <f t="shared" ref="BH114:BH119" si="7">IF(U114="sníž. přenesená",N114,0)</f>
        <v>0</v>
      </c>
      <c r="BI114" s="165">
        <f t="shared" ref="BI114:BI119" si="8">IF(U114="nulová",N114,0)</f>
        <v>0</v>
      </c>
      <c r="BJ114" s="19" t="s">
        <v>81</v>
      </c>
      <c r="BK114" s="165">
        <f t="shared" ref="BK114:BK119" si="9">ROUND(L114*K114,2)</f>
        <v>400000</v>
      </c>
      <c r="BL114" s="19" t="s">
        <v>380</v>
      </c>
      <c r="BM114" s="19" t="s">
        <v>381</v>
      </c>
    </row>
    <row r="115" spans="2:65" s="1" customFormat="1" ht="38.25" customHeight="1">
      <c r="B115" s="32"/>
      <c r="C115" s="158" t="s">
        <v>86</v>
      </c>
      <c r="D115" s="158" t="s">
        <v>170</v>
      </c>
      <c r="E115" s="159" t="s">
        <v>351</v>
      </c>
      <c r="F115" s="213" t="s">
        <v>382</v>
      </c>
      <c r="G115" s="213"/>
      <c r="H115" s="213"/>
      <c r="I115" s="213"/>
      <c r="J115" s="160" t="s">
        <v>379</v>
      </c>
      <c r="K115" s="161">
        <v>1</v>
      </c>
      <c r="L115" s="214">
        <v>600000</v>
      </c>
      <c r="M115" s="214"/>
      <c r="N115" s="214">
        <f t="shared" si="0"/>
        <v>600000</v>
      </c>
      <c r="O115" s="214"/>
      <c r="P115" s="214"/>
      <c r="Q115" s="214"/>
      <c r="R115" s="34"/>
      <c r="T115" s="162" t="s">
        <v>20</v>
      </c>
      <c r="U115" s="41" t="s">
        <v>39</v>
      </c>
      <c r="V115" s="163">
        <v>0</v>
      </c>
      <c r="W115" s="163">
        <f t="shared" si="1"/>
        <v>0</v>
      </c>
      <c r="X115" s="163">
        <v>0</v>
      </c>
      <c r="Y115" s="163">
        <f t="shared" si="2"/>
        <v>0</v>
      </c>
      <c r="Z115" s="163">
        <v>0</v>
      </c>
      <c r="AA115" s="164">
        <f t="shared" si="3"/>
        <v>0</v>
      </c>
      <c r="AR115" s="19" t="s">
        <v>380</v>
      </c>
      <c r="AT115" s="19" t="s">
        <v>170</v>
      </c>
      <c r="AU115" s="19" t="s">
        <v>86</v>
      </c>
      <c r="AY115" s="19" t="s">
        <v>169</v>
      </c>
      <c r="BE115" s="165">
        <f t="shared" si="4"/>
        <v>600000</v>
      </c>
      <c r="BF115" s="165">
        <f t="shared" si="5"/>
        <v>0</v>
      </c>
      <c r="BG115" s="165">
        <f t="shared" si="6"/>
        <v>0</v>
      </c>
      <c r="BH115" s="165">
        <f t="shared" si="7"/>
        <v>0</v>
      </c>
      <c r="BI115" s="165">
        <f t="shared" si="8"/>
        <v>0</v>
      </c>
      <c r="BJ115" s="19" t="s">
        <v>81</v>
      </c>
      <c r="BK115" s="165">
        <f t="shared" si="9"/>
        <v>600000</v>
      </c>
      <c r="BL115" s="19" t="s">
        <v>380</v>
      </c>
      <c r="BM115" s="19" t="s">
        <v>383</v>
      </c>
    </row>
    <row r="116" spans="2:65" s="1" customFormat="1" ht="25.5" customHeight="1">
      <c r="B116" s="32"/>
      <c r="C116" s="158" t="s">
        <v>179</v>
      </c>
      <c r="D116" s="158" t="s">
        <v>170</v>
      </c>
      <c r="E116" s="159" t="s">
        <v>354</v>
      </c>
      <c r="F116" s="213" t="s">
        <v>384</v>
      </c>
      <c r="G116" s="213"/>
      <c r="H116" s="213"/>
      <c r="I116" s="213"/>
      <c r="J116" s="160" t="s">
        <v>379</v>
      </c>
      <c r="K116" s="161">
        <v>1</v>
      </c>
      <c r="L116" s="214">
        <v>300000</v>
      </c>
      <c r="M116" s="214"/>
      <c r="N116" s="214">
        <f t="shared" si="0"/>
        <v>300000</v>
      </c>
      <c r="O116" s="214"/>
      <c r="P116" s="214"/>
      <c r="Q116" s="214"/>
      <c r="R116" s="34"/>
      <c r="T116" s="162" t="s">
        <v>20</v>
      </c>
      <c r="U116" s="41" t="s">
        <v>39</v>
      </c>
      <c r="V116" s="163">
        <v>0</v>
      </c>
      <c r="W116" s="163">
        <f t="shared" si="1"/>
        <v>0</v>
      </c>
      <c r="X116" s="163">
        <v>0</v>
      </c>
      <c r="Y116" s="163">
        <f t="shared" si="2"/>
        <v>0</v>
      </c>
      <c r="Z116" s="163">
        <v>0</v>
      </c>
      <c r="AA116" s="164">
        <f t="shared" si="3"/>
        <v>0</v>
      </c>
      <c r="AR116" s="19" t="s">
        <v>380</v>
      </c>
      <c r="AT116" s="19" t="s">
        <v>170</v>
      </c>
      <c r="AU116" s="19" t="s">
        <v>86</v>
      </c>
      <c r="AY116" s="19" t="s">
        <v>169</v>
      </c>
      <c r="BE116" s="165">
        <f t="shared" si="4"/>
        <v>300000</v>
      </c>
      <c r="BF116" s="165">
        <f t="shared" si="5"/>
        <v>0</v>
      </c>
      <c r="BG116" s="165">
        <f t="shared" si="6"/>
        <v>0</v>
      </c>
      <c r="BH116" s="165">
        <f t="shared" si="7"/>
        <v>0</v>
      </c>
      <c r="BI116" s="165">
        <f t="shared" si="8"/>
        <v>0</v>
      </c>
      <c r="BJ116" s="19" t="s">
        <v>81</v>
      </c>
      <c r="BK116" s="165">
        <f t="shared" si="9"/>
        <v>300000</v>
      </c>
      <c r="BL116" s="19" t="s">
        <v>380</v>
      </c>
      <c r="BM116" s="19" t="s">
        <v>385</v>
      </c>
    </row>
    <row r="117" spans="2:65" s="1" customFormat="1" ht="25.5" customHeight="1">
      <c r="B117" s="32"/>
      <c r="C117" s="158" t="s">
        <v>174</v>
      </c>
      <c r="D117" s="158" t="s">
        <v>170</v>
      </c>
      <c r="E117" s="159" t="s">
        <v>357</v>
      </c>
      <c r="F117" s="213" t="s">
        <v>386</v>
      </c>
      <c r="G117" s="213"/>
      <c r="H117" s="213"/>
      <c r="I117" s="213"/>
      <c r="J117" s="160" t="s">
        <v>379</v>
      </c>
      <c r="K117" s="161">
        <v>1</v>
      </c>
      <c r="L117" s="214">
        <v>750000</v>
      </c>
      <c r="M117" s="214"/>
      <c r="N117" s="214">
        <f t="shared" si="0"/>
        <v>750000</v>
      </c>
      <c r="O117" s="214"/>
      <c r="P117" s="214"/>
      <c r="Q117" s="214"/>
      <c r="R117" s="34"/>
      <c r="T117" s="162" t="s">
        <v>20</v>
      </c>
      <c r="U117" s="41" t="s">
        <v>39</v>
      </c>
      <c r="V117" s="163">
        <v>0</v>
      </c>
      <c r="W117" s="163">
        <f t="shared" si="1"/>
        <v>0</v>
      </c>
      <c r="X117" s="163">
        <v>0</v>
      </c>
      <c r="Y117" s="163">
        <f t="shared" si="2"/>
        <v>0</v>
      </c>
      <c r="Z117" s="163">
        <v>0</v>
      </c>
      <c r="AA117" s="164">
        <f t="shared" si="3"/>
        <v>0</v>
      </c>
      <c r="AR117" s="19" t="s">
        <v>380</v>
      </c>
      <c r="AT117" s="19" t="s">
        <v>170</v>
      </c>
      <c r="AU117" s="19" t="s">
        <v>86</v>
      </c>
      <c r="AY117" s="19" t="s">
        <v>169</v>
      </c>
      <c r="BE117" s="165">
        <f t="shared" si="4"/>
        <v>750000</v>
      </c>
      <c r="BF117" s="165">
        <f t="shared" si="5"/>
        <v>0</v>
      </c>
      <c r="BG117" s="165">
        <f t="shared" si="6"/>
        <v>0</v>
      </c>
      <c r="BH117" s="165">
        <f t="shared" si="7"/>
        <v>0</v>
      </c>
      <c r="BI117" s="165">
        <f t="shared" si="8"/>
        <v>0</v>
      </c>
      <c r="BJ117" s="19" t="s">
        <v>81</v>
      </c>
      <c r="BK117" s="165">
        <f t="shared" si="9"/>
        <v>750000</v>
      </c>
      <c r="BL117" s="19" t="s">
        <v>380</v>
      </c>
      <c r="BM117" s="19" t="s">
        <v>387</v>
      </c>
    </row>
    <row r="118" spans="2:65" s="1" customFormat="1" ht="25.5" customHeight="1">
      <c r="B118" s="32"/>
      <c r="C118" s="158" t="s">
        <v>186</v>
      </c>
      <c r="D118" s="158" t="s">
        <v>170</v>
      </c>
      <c r="E118" s="159" t="s">
        <v>360</v>
      </c>
      <c r="F118" s="213" t="s">
        <v>388</v>
      </c>
      <c r="G118" s="213"/>
      <c r="H118" s="213"/>
      <c r="I118" s="213"/>
      <c r="J118" s="160" t="s">
        <v>379</v>
      </c>
      <c r="K118" s="161">
        <v>1</v>
      </c>
      <c r="L118" s="214">
        <v>200000</v>
      </c>
      <c r="M118" s="214"/>
      <c r="N118" s="214">
        <f t="shared" si="0"/>
        <v>200000</v>
      </c>
      <c r="O118" s="214"/>
      <c r="P118" s="214"/>
      <c r="Q118" s="214"/>
      <c r="R118" s="34"/>
      <c r="T118" s="162" t="s">
        <v>20</v>
      </c>
      <c r="U118" s="41" t="s">
        <v>39</v>
      </c>
      <c r="V118" s="163">
        <v>0</v>
      </c>
      <c r="W118" s="163">
        <f t="shared" si="1"/>
        <v>0</v>
      </c>
      <c r="X118" s="163">
        <v>0</v>
      </c>
      <c r="Y118" s="163">
        <f t="shared" si="2"/>
        <v>0</v>
      </c>
      <c r="Z118" s="163">
        <v>0</v>
      </c>
      <c r="AA118" s="164">
        <f t="shared" si="3"/>
        <v>0</v>
      </c>
      <c r="AR118" s="19" t="s">
        <v>380</v>
      </c>
      <c r="AT118" s="19" t="s">
        <v>170</v>
      </c>
      <c r="AU118" s="19" t="s">
        <v>86</v>
      </c>
      <c r="AY118" s="19" t="s">
        <v>169</v>
      </c>
      <c r="BE118" s="165">
        <f t="shared" si="4"/>
        <v>200000</v>
      </c>
      <c r="BF118" s="165">
        <f t="shared" si="5"/>
        <v>0</v>
      </c>
      <c r="BG118" s="165">
        <f t="shared" si="6"/>
        <v>0</v>
      </c>
      <c r="BH118" s="165">
        <f t="shared" si="7"/>
        <v>0</v>
      </c>
      <c r="BI118" s="165">
        <f t="shared" si="8"/>
        <v>0</v>
      </c>
      <c r="BJ118" s="19" t="s">
        <v>81</v>
      </c>
      <c r="BK118" s="165">
        <f t="shared" si="9"/>
        <v>200000</v>
      </c>
      <c r="BL118" s="19" t="s">
        <v>380</v>
      </c>
      <c r="BM118" s="19" t="s">
        <v>389</v>
      </c>
    </row>
    <row r="119" spans="2:65" s="1" customFormat="1" ht="16.5" customHeight="1">
      <c r="B119" s="32"/>
      <c r="C119" s="158" t="s">
        <v>191</v>
      </c>
      <c r="D119" s="158" t="s">
        <v>170</v>
      </c>
      <c r="E119" s="159" t="s">
        <v>363</v>
      </c>
      <c r="F119" s="213" t="s">
        <v>390</v>
      </c>
      <c r="G119" s="213"/>
      <c r="H119" s="213"/>
      <c r="I119" s="213"/>
      <c r="J119" s="160" t="s">
        <v>379</v>
      </c>
      <c r="K119" s="161">
        <v>1</v>
      </c>
      <c r="L119" s="214">
        <v>300000</v>
      </c>
      <c r="M119" s="214"/>
      <c r="N119" s="214">
        <f t="shared" si="0"/>
        <v>300000</v>
      </c>
      <c r="O119" s="214"/>
      <c r="P119" s="214"/>
      <c r="Q119" s="214"/>
      <c r="R119" s="34"/>
      <c r="T119" s="162" t="s">
        <v>20</v>
      </c>
      <c r="U119" s="166" t="s">
        <v>39</v>
      </c>
      <c r="V119" s="167">
        <v>0</v>
      </c>
      <c r="W119" s="167">
        <f t="shared" si="1"/>
        <v>0</v>
      </c>
      <c r="X119" s="167">
        <v>0</v>
      </c>
      <c r="Y119" s="167">
        <f t="shared" si="2"/>
        <v>0</v>
      </c>
      <c r="Z119" s="167">
        <v>0</v>
      </c>
      <c r="AA119" s="168">
        <f t="shared" si="3"/>
        <v>0</v>
      </c>
      <c r="AR119" s="19" t="s">
        <v>380</v>
      </c>
      <c r="AT119" s="19" t="s">
        <v>170</v>
      </c>
      <c r="AU119" s="19" t="s">
        <v>86</v>
      </c>
      <c r="AY119" s="19" t="s">
        <v>169</v>
      </c>
      <c r="BE119" s="165">
        <f t="shared" si="4"/>
        <v>300000</v>
      </c>
      <c r="BF119" s="165">
        <f t="shared" si="5"/>
        <v>0</v>
      </c>
      <c r="BG119" s="165">
        <f t="shared" si="6"/>
        <v>0</v>
      </c>
      <c r="BH119" s="165">
        <f t="shared" si="7"/>
        <v>0</v>
      </c>
      <c r="BI119" s="165">
        <f t="shared" si="8"/>
        <v>0</v>
      </c>
      <c r="BJ119" s="19" t="s">
        <v>81</v>
      </c>
      <c r="BK119" s="165">
        <f t="shared" si="9"/>
        <v>300000</v>
      </c>
      <c r="BL119" s="19" t="s">
        <v>380</v>
      </c>
      <c r="BM119" s="19" t="s">
        <v>391</v>
      </c>
    </row>
    <row r="120" spans="2:65" s="1" customFormat="1" ht="6.9" customHeight="1">
      <c r="B120" s="56"/>
      <c r="C120" s="57"/>
      <c r="D120" s="57"/>
      <c r="E120" s="57"/>
      <c r="F120" s="57"/>
      <c r="G120" s="57"/>
      <c r="H120" s="57"/>
      <c r="I120" s="57"/>
      <c r="J120" s="57"/>
      <c r="K120" s="57"/>
      <c r="L120" s="57"/>
      <c r="M120" s="57"/>
      <c r="N120" s="57"/>
      <c r="O120" s="57"/>
      <c r="P120" s="57"/>
      <c r="Q120" s="57"/>
      <c r="R120" s="58"/>
    </row>
  </sheetData>
  <sheetProtection algorithmName="SHA-512" hashValue="QamCUz/fDLCdqg9ynnxNYqNMEGHKyNWlsEQ4TsPweYqlVJnc9MxXMUxasw51ISPXJN//sNyitw4t57PPX/od9Q==" saltValue="hrIQu6/zHdsq9T9iQhTuK+uUsDsJICLjh1LnvjeK0mr6ROU9LXHA+WvlVvOiZgdJUN9C9qS4rkqtkNMfWwoVDQ==" spinCount="10" sheet="1" objects="1" scenarios="1" formatColumns="0" formatRows="0"/>
  <mergeCells count="73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2:Q92"/>
    <mergeCell ref="L94:Q94"/>
    <mergeCell ref="C100:Q100"/>
    <mergeCell ref="F102:P102"/>
    <mergeCell ref="F103:P103"/>
    <mergeCell ref="M105:P105"/>
    <mergeCell ref="M107:Q107"/>
    <mergeCell ref="M108:Q108"/>
    <mergeCell ref="N115:Q115"/>
    <mergeCell ref="F116:I116"/>
    <mergeCell ref="L116:M116"/>
    <mergeCell ref="N116:Q116"/>
    <mergeCell ref="F110:I110"/>
    <mergeCell ref="L110:M110"/>
    <mergeCell ref="N110:Q110"/>
    <mergeCell ref="F114:I114"/>
    <mergeCell ref="L114:M114"/>
    <mergeCell ref="N114:Q114"/>
    <mergeCell ref="H1:K1"/>
    <mergeCell ref="S2:AC2"/>
    <mergeCell ref="F119:I119"/>
    <mergeCell ref="L119:M119"/>
    <mergeCell ref="N119:Q119"/>
    <mergeCell ref="N111:Q111"/>
    <mergeCell ref="N112:Q112"/>
    <mergeCell ref="N113:Q113"/>
    <mergeCell ref="F117:I117"/>
    <mergeCell ref="L117:M117"/>
    <mergeCell ref="N117:Q117"/>
    <mergeCell ref="F118:I118"/>
    <mergeCell ref="L118:M118"/>
    <mergeCell ref="N118:Q118"/>
    <mergeCell ref="F115:I115"/>
    <mergeCell ref="L115:M115"/>
  </mergeCells>
  <hyperlinks>
    <hyperlink ref="F1:G1" location="C2" display="1) Krycí list rozpočtu"/>
    <hyperlink ref="H1:K1" location="C86" display="2) Rekapitulace rozpočtu"/>
    <hyperlink ref="L1" location="C110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16"/>
  <sheetViews>
    <sheetView showGridLines="0" workbookViewId="0">
      <pane ySplit="1" topLeftCell="A2" activePane="bottomLeft" state="frozen"/>
      <selection pane="bottomLeft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2" width="12.28515625" hidden="1" customWidth="1"/>
    <col min="23" max="23" width="16.28515625" hidden="1" customWidth="1"/>
    <col min="24" max="24" width="12.140625" hidden="1" customWidth="1"/>
    <col min="25" max="25" width="15" hidden="1" customWidth="1"/>
    <col min="26" max="26" width="11" hidden="1" customWidth="1"/>
    <col min="27" max="27" width="15" hidden="1" customWidth="1"/>
    <col min="28" max="28" width="16.28515625" hidden="1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66" ht="21.75" customHeight="1">
      <c r="A1" s="116"/>
      <c r="B1" s="12"/>
      <c r="C1" s="12"/>
      <c r="D1" s="13" t="s">
        <v>1</v>
      </c>
      <c r="E1" s="12"/>
      <c r="F1" s="14" t="s">
        <v>125</v>
      </c>
      <c r="G1" s="14"/>
      <c r="H1" s="212" t="s">
        <v>126</v>
      </c>
      <c r="I1" s="212"/>
      <c r="J1" s="212"/>
      <c r="K1" s="212"/>
      <c r="L1" s="14" t="s">
        <v>127</v>
      </c>
      <c r="M1" s="12"/>
      <c r="N1" s="12"/>
      <c r="O1" s="13" t="s">
        <v>128</v>
      </c>
      <c r="P1" s="12"/>
      <c r="Q1" s="12"/>
      <c r="R1" s="12"/>
      <c r="S1" s="14" t="s">
        <v>129</v>
      </c>
      <c r="T1" s="14"/>
      <c r="U1" s="116"/>
      <c r="V1" s="116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spans="1:66" ht="36.9" customHeight="1">
      <c r="C2" s="207" t="s">
        <v>7</v>
      </c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S2" s="171" t="s">
        <v>8</v>
      </c>
      <c r="T2" s="172"/>
      <c r="U2" s="172"/>
      <c r="V2" s="172"/>
      <c r="W2" s="172"/>
      <c r="X2" s="172"/>
      <c r="Y2" s="172"/>
      <c r="Z2" s="172"/>
      <c r="AA2" s="172"/>
      <c r="AB2" s="172"/>
      <c r="AC2" s="172"/>
      <c r="AT2" s="19" t="s">
        <v>117</v>
      </c>
    </row>
    <row r="3" spans="1:66" ht="6.9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  <c r="AT3" s="19" t="s">
        <v>86</v>
      </c>
    </row>
    <row r="4" spans="1:66" ht="36.9" customHeight="1">
      <c r="B4" s="23"/>
      <c r="C4" s="196" t="s">
        <v>130</v>
      </c>
      <c r="D4" s="197"/>
      <c r="E4" s="197"/>
      <c r="F4" s="197"/>
      <c r="G4" s="197"/>
      <c r="H4" s="197"/>
      <c r="I4" s="197"/>
      <c r="J4" s="197"/>
      <c r="K4" s="197"/>
      <c r="L4" s="197"/>
      <c r="M4" s="197"/>
      <c r="N4" s="197"/>
      <c r="O4" s="197"/>
      <c r="P4" s="197"/>
      <c r="Q4" s="197"/>
      <c r="R4" s="24"/>
      <c r="T4" s="18" t="s">
        <v>13</v>
      </c>
      <c r="AT4" s="19" t="s">
        <v>6</v>
      </c>
    </row>
    <row r="5" spans="1:66" ht="6.9" customHeight="1">
      <c r="B5" s="23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4"/>
    </row>
    <row r="6" spans="1:66" ht="25.35" customHeight="1">
      <c r="B6" s="23"/>
      <c r="C6" s="25"/>
      <c r="D6" s="29" t="s">
        <v>17</v>
      </c>
      <c r="E6" s="25"/>
      <c r="F6" s="231" t="str">
        <f>'Rekapitulace stavby'!K6</f>
        <v>Dětské sportovně-kulturní centrum Staré Brno</v>
      </c>
      <c r="G6" s="232"/>
      <c r="H6" s="232"/>
      <c r="I6" s="232"/>
      <c r="J6" s="232"/>
      <c r="K6" s="232"/>
      <c r="L6" s="232"/>
      <c r="M6" s="232"/>
      <c r="N6" s="232"/>
      <c r="O6" s="232"/>
      <c r="P6" s="232"/>
      <c r="Q6" s="25"/>
      <c r="R6" s="24"/>
    </row>
    <row r="7" spans="1:66" s="1" customFormat="1" ht="32.85" customHeight="1">
      <c r="B7" s="32"/>
      <c r="C7" s="33"/>
      <c r="D7" s="28" t="s">
        <v>131</v>
      </c>
      <c r="E7" s="33"/>
      <c r="F7" s="210" t="s">
        <v>392</v>
      </c>
      <c r="G7" s="225"/>
      <c r="H7" s="225"/>
      <c r="I7" s="225"/>
      <c r="J7" s="225"/>
      <c r="K7" s="225"/>
      <c r="L7" s="225"/>
      <c r="M7" s="225"/>
      <c r="N7" s="225"/>
      <c r="O7" s="225"/>
      <c r="P7" s="225"/>
      <c r="Q7" s="33"/>
      <c r="R7" s="34"/>
    </row>
    <row r="8" spans="1:66" s="1" customFormat="1" ht="14.4" customHeight="1">
      <c r="B8" s="32"/>
      <c r="C8" s="33"/>
      <c r="D8" s="29" t="s">
        <v>19</v>
      </c>
      <c r="E8" s="33"/>
      <c r="F8" s="27" t="s">
        <v>20</v>
      </c>
      <c r="G8" s="33"/>
      <c r="H8" s="33"/>
      <c r="I8" s="33"/>
      <c r="J8" s="33"/>
      <c r="K8" s="33"/>
      <c r="L8" s="33"/>
      <c r="M8" s="29" t="s">
        <v>21</v>
      </c>
      <c r="N8" s="33"/>
      <c r="O8" s="27" t="s">
        <v>20</v>
      </c>
      <c r="P8" s="33"/>
      <c r="Q8" s="33"/>
      <c r="R8" s="34"/>
    </row>
    <row r="9" spans="1:66" s="1" customFormat="1" ht="14.4" customHeight="1">
      <c r="B9" s="32"/>
      <c r="C9" s="33"/>
      <c r="D9" s="29" t="s">
        <v>22</v>
      </c>
      <c r="E9" s="33"/>
      <c r="F9" s="27" t="s">
        <v>23</v>
      </c>
      <c r="G9" s="33"/>
      <c r="H9" s="33"/>
      <c r="I9" s="33"/>
      <c r="J9" s="33"/>
      <c r="K9" s="33"/>
      <c r="L9" s="33"/>
      <c r="M9" s="29" t="s">
        <v>24</v>
      </c>
      <c r="N9" s="33"/>
      <c r="O9" s="226" t="str">
        <f>'Rekapitulace stavby'!AN8</f>
        <v>17. 2. 2018</v>
      </c>
      <c r="P9" s="226"/>
      <c r="Q9" s="33"/>
      <c r="R9" s="34"/>
    </row>
    <row r="10" spans="1:66" s="1" customFormat="1" ht="10.95" customHeight="1">
      <c r="B10" s="32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4"/>
    </row>
    <row r="11" spans="1:66" s="1" customFormat="1" ht="14.4" customHeight="1">
      <c r="B11" s="32"/>
      <c r="C11" s="33"/>
      <c r="D11" s="29" t="s">
        <v>26</v>
      </c>
      <c r="E11" s="33"/>
      <c r="F11" s="33"/>
      <c r="G11" s="33"/>
      <c r="H11" s="33"/>
      <c r="I11" s="33"/>
      <c r="J11" s="33"/>
      <c r="K11" s="33"/>
      <c r="L11" s="33"/>
      <c r="M11" s="29" t="s">
        <v>27</v>
      </c>
      <c r="N11" s="33"/>
      <c r="O11" s="209" t="str">
        <f>IF('Rekapitulace stavby'!AN10="","",'Rekapitulace stavby'!AN10)</f>
        <v/>
      </c>
      <c r="P11" s="209"/>
      <c r="Q11" s="33"/>
      <c r="R11" s="34"/>
    </row>
    <row r="12" spans="1:66" s="1" customFormat="1" ht="18" customHeight="1">
      <c r="B12" s="32"/>
      <c r="C12" s="33"/>
      <c r="D12" s="33"/>
      <c r="E12" s="27" t="str">
        <f>IF('Rekapitulace stavby'!E11="","",'Rekapitulace stavby'!E11)</f>
        <v xml:space="preserve"> </v>
      </c>
      <c r="F12" s="33"/>
      <c r="G12" s="33"/>
      <c r="H12" s="33"/>
      <c r="I12" s="33"/>
      <c r="J12" s="33"/>
      <c r="K12" s="33"/>
      <c r="L12" s="33"/>
      <c r="M12" s="29" t="s">
        <v>29</v>
      </c>
      <c r="N12" s="33"/>
      <c r="O12" s="209" t="str">
        <f>IF('Rekapitulace stavby'!AN11="","",'Rekapitulace stavby'!AN11)</f>
        <v/>
      </c>
      <c r="P12" s="209"/>
      <c r="Q12" s="33"/>
      <c r="R12" s="34"/>
    </row>
    <row r="13" spans="1:66" s="1" customFormat="1" ht="6.9" customHeight="1">
      <c r="B13" s="32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4"/>
    </row>
    <row r="14" spans="1:66" s="1" customFormat="1" ht="14.4" customHeight="1">
      <c r="B14" s="32"/>
      <c r="C14" s="33"/>
      <c r="D14" s="29" t="s">
        <v>30</v>
      </c>
      <c r="E14" s="33"/>
      <c r="F14" s="33"/>
      <c r="G14" s="33"/>
      <c r="H14" s="33"/>
      <c r="I14" s="33"/>
      <c r="J14" s="33"/>
      <c r="K14" s="33"/>
      <c r="L14" s="33"/>
      <c r="M14" s="29" t="s">
        <v>27</v>
      </c>
      <c r="N14" s="33"/>
      <c r="O14" s="209" t="str">
        <f>IF('Rekapitulace stavby'!AN13="","",'Rekapitulace stavby'!AN13)</f>
        <v/>
      </c>
      <c r="P14" s="209"/>
      <c r="Q14" s="33"/>
      <c r="R14" s="34"/>
    </row>
    <row r="15" spans="1:66" s="1" customFormat="1" ht="18" customHeight="1">
      <c r="B15" s="32"/>
      <c r="C15" s="33"/>
      <c r="D15" s="33"/>
      <c r="E15" s="27" t="str">
        <f>IF('Rekapitulace stavby'!E14="","",'Rekapitulace stavby'!E14)</f>
        <v xml:space="preserve"> </v>
      </c>
      <c r="F15" s="33"/>
      <c r="G15" s="33"/>
      <c r="H15" s="33"/>
      <c r="I15" s="33"/>
      <c r="J15" s="33"/>
      <c r="K15" s="33"/>
      <c r="L15" s="33"/>
      <c r="M15" s="29" t="s">
        <v>29</v>
      </c>
      <c r="N15" s="33"/>
      <c r="O15" s="209" t="str">
        <f>IF('Rekapitulace stavby'!AN14="","",'Rekapitulace stavby'!AN14)</f>
        <v/>
      </c>
      <c r="P15" s="209"/>
      <c r="Q15" s="33"/>
      <c r="R15" s="34"/>
    </row>
    <row r="16" spans="1:66" s="1" customFormat="1" ht="6.9" customHeight="1">
      <c r="B16" s="32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4"/>
    </row>
    <row r="17" spans="2:18" s="1" customFormat="1" ht="14.4" customHeight="1">
      <c r="B17" s="32"/>
      <c r="C17" s="33"/>
      <c r="D17" s="29" t="s">
        <v>31</v>
      </c>
      <c r="E17" s="33"/>
      <c r="F17" s="33"/>
      <c r="G17" s="33"/>
      <c r="H17" s="33"/>
      <c r="I17" s="33"/>
      <c r="J17" s="33"/>
      <c r="K17" s="33"/>
      <c r="L17" s="33"/>
      <c r="M17" s="29" t="s">
        <v>27</v>
      </c>
      <c r="N17" s="33"/>
      <c r="O17" s="209" t="str">
        <f>IF('Rekapitulace stavby'!AN16="","",'Rekapitulace stavby'!AN16)</f>
        <v/>
      </c>
      <c r="P17" s="209"/>
      <c r="Q17" s="33"/>
      <c r="R17" s="34"/>
    </row>
    <row r="18" spans="2:18" s="1" customFormat="1" ht="18" customHeight="1">
      <c r="B18" s="32"/>
      <c r="C18" s="33"/>
      <c r="D18" s="33"/>
      <c r="E18" s="27" t="str">
        <f>IF('Rekapitulace stavby'!E17="","",'Rekapitulace stavby'!E17)</f>
        <v xml:space="preserve"> </v>
      </c>
      <c r="F18" s="33"/>
      <c r="G18" s="33"/>
      <c r="H18" s="33"/>
      <c r="I18" s="33"/>
      <c r="J18" s="33"/>
      <c r="K18" s="33"/>
      <c r="L18" s="33"/>
      <c r="M18" s="29" t="s">
        <v>29</v>
      </c>
      <c r="N18" s="33"/>
      <c r="O18" s="209" t="str">
        <f>IF('Rekapitulace stavby'!AN17="","",'Rekapitulace stavby'!AN17)</f>
        <v/>
      </c>
      <c r="P18" s="209"/>
      <c r="Q18" s="33"/>
      <c r="R18" s="34"/>
    </row>
    <row r="19" spans="2:18" s="1" customFormat="1" ht="6.9" customHeight="1">
      <c r="B19" s="32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4"/>
    </row>
    <row r="20" spans="2:18" s="1" customFormat="1" ht="14.4" customHeight="1">
      <c r="B20" s="32"/>
      <c r="C20" s="33"/>
      <c r="D20" s="29" t="s">
        <v>33</v>
      </c>
      <c r="E20" s="33"/>
      <c r="F20" s="33"/>
      <c r="G20" s="33"/>
      <c r="H20" s="33"/>
      <c r="I20" s="33"/>
      <c r="J20" s="33"/>
      <c r="K20" s="33"/>
      <c r="L20" s="33"/>
      <c r="M20" s="29" t="s">
        <v>27</v>
      </c>
      <c r="N20" s="33"/>
      <c r="O20" s="209" t="str">
        <f>IF('Rekapitulace stavby'!AN19="","",'Rekapitulace stavby'!AN19)</f>
        <v/>
      </c>
      <c r="P20" s="209"/>
      <c r="Q20" s="33"/>
      <c r="R20" s="34"/>
    </row>
    <row r="21" spans="2:18" s="1" customFormat="1" ht="18" customHeight="1">
      <c r="B21" s="32"/>
      <c r="C21" s="33"/>
      <c r="D21" s="33"/>
      <c r="E21" s="27" t="str">
        <f>IF('Rekapitulace stavby'!E20="","",'Rekapitulace stavby'!E20)</f>
        <v xml:space="preserve"> </v>
      </c>
      <c r="F21" s="33"/>
      <c r="G21" s="33"/>
      <c r="H21" s="33"/>
      <c r="I21" s="33"/>
      <c r="J21" s="33"/>
      <c r="K21" s="33"/>
      <c r="L21" s="33"/>
      <c r="M21" s="29" t="s">
        <v>29</v>
      </c>
      <c r="N21" s="33"/>
      <c r="O21" s="209" t="str">
        <f>IF('Rekapitulace stavby'!AN20="","",'Rekapitulace stavby'!AN20)</f>
        <v/>
      </c>
      <c r="P21" s="209"/>
      <c r="Q21" s="33"/>
      <c r="R21" s="34"/>
    </row>
    <row r="22" spans="2:18" s="1" customFormat="1" ht="6.9" customHeight="1">
      <c r="B22" s="32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4"/>
    </row>
    <row r="23" spans="2:18" s="1" customFormat="1" ht="14.4" customHeight="1">
      <c r="B23" s="32"/>
      <c r="C23" s="33"/>
      <c r="D23" s="29" t="s">
        <v>34</v>
      </c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4"/>
    </row>
    <row r="24" spans="2:18" s="1" customFormat="1" ht="16.5" customHeight="1">
      <c r="B24" s="32"/>
      <c r="C24" s="33"/>
      <c r="D24" s="33"/>
      <c r="E24" s="211" t="s">
        <v>20</v>
      </c>
      <c r="F24" s="211"/>
      <c r="G24" s="211"/>
      <c r="H24" s="211"/>
      <c r="I24" s="211"/>
      <c r="J24" s="211"/>
      <c r="K24" s="211"/>
      <c r="L24" s="211"/>
      <c r="M24" s="33"/>
      <c r="N24" s="33"/>
      <c r="O24" s="33"/>
      <c r="P24" s="33"/>
      <c r="Q24" s="33"/>
      <c r="R24" s="34"/>
    </row>
    <row r="25" spans="2:18" s="1" customFormat="1" ht="6.9" customHeight="1">
      <c r="B25" s="32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4"/>
    </row>
    <row r="26" spans="2:18" s="1" customFormat="1" ht="6.9" customHeight="1">
      <c r="B26" s="32"/>
      <c r="C26" s="33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33"/>
      <c r="R26" s="34"/>
    </row>
    <row r="27" spans="2:18" s="1" customFormat="1" ht="14.4" customHeight="1">
      <c r="B27" s="32"/>
      <c r="C27" s="33"/>
      <c r="D27" s="117" t="s">
        <v>135</v>
      </c>
      <c r="E27" s="33"/>
      <c r="F27" s="33"/>
      <c r="G27" s="33"/>
      <c r="H27" s="33"/>
      <c r="I27" s="33"/>
      <c r="J27" s="33"/>
      <c r="K27" s="33"/>
      <c r="L27" s="33"/>
      <c r="M27" s="203">
        <f>N88</f>
        <v>1255000</v>
      </c>
      <c r="N27" s="203"/>
      <c r="O27" s="203"/>
      <c r="P27" s="203"/>
      <c r="Q27" s="33"/>
      <c r="R27" s="34"/>
    </row>
    <row r="28" spans="2:18" s="1" customFormat="1" ht="14.4" customHeight="1">
      <c r="B28" s="32"/>
      <c r="C28" s="33"/>
      <c r="D28" s="31" t="s">
        <v>136</v>
      </c>
      <c r="E28" s="33"/>
      <c r="F28" s="33"/>
      <c r="G28" s="33"/>
      <c r="H28" s="33"/>
      <c r="I28" s="33"/>
      <c r="J28" s="33"/>
      <c r="K28" s="33"/>
      <c r="L28" s="33"/>
      <c r="M28" s="203">
        <f>N92</f>
        <v>0</v>
      </c>
      <c r="N28" s="203"/>
      <c r="O28" s="203"/>
      <c r="P28" s="203"/>
      <c r="Q28" s="33"/>
      <c r="R28" s="34"/>
    </row>
    <row r="29" spans="2:18" s="1" customFormat="1" ht="6.9" customHeight="1">
      <c r="B29" s="32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4"/>
    </row>
    <row r="30" spans="2:18" s="1" customFormat="1" ht="25.35" customHeight="1">
      <c r="B30" s="32"/>
      <c r="C30" s="33"/>
      <c r="D30" s="118" t="s">
        <v>37</v>
      </c>
      <c r="E30" s="33"/>
      <c r="F30" s="33"/>
      <c r="G30" s="33"/>
      <c r="H30" s="33"/>
      <c r="I30" s="33"/>
      <c r="J30" s="33"/>
      <c r="K30" s="33"/>
      <c r="L30" s="33"/>
      <c r="M30" s="239">
        <f>ROUND(M27+M28,2)</f>
        <v>1255000</v>
      </c>
      <c r="N30" s="225"/>
      <c r="O30" s="225"/>
      <c r="P30" s="225"/>
      <c r="Q30" s="33"/>
      <c r="R30" s="34"/>
    </row>
    <row r="31" spans="2:18" s="1" customFormat="1" ht="6.9" customHeight="1">
      <c r="B31" s="32"/>
      <c r="C31" s="33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33"/>
      <c r="R31" s="34"/>
    </row>
    <row r="32" spans="2:18" s="1" customFormat="1" ht="14.4" customHeight="1">
      <c r="B32" s="32"/>
      <c r="C32" s="33"/>
      <c r="D32" s="39" t="s">
        <v>38</v>
      </c>
      <c r="E32" s="39" t="s">
        <v>39</v>
      </c>
      <c r="F32" s="40">
        <v>0.21</v>
      </c>
      <c r="G32" s="119" t="s">
        <v>40</v>
      </c>
      <c r="H32" s="238">
        <f>ROUND((SUM(BE92:BE93)+SUM(BE111:BE115)), 2)</f>
        <v>1255000</v>
      </c>
      <c r="I32" s="225"/>
      <c r="J32" s="225"/>
      <c r="K32" s="33"/>
      <c r="L32" s="33"/>
      <c r="M32" s="238">
        <f>ROUND(ROUND((SUM(BE92:BE93)+SUM(BE111:BE115)), 2)*F32, 2)</f>
        <v>263550</v>
      </c>
      <c r="N32" s="225"/>
      <c r="O32" s="225"/>
      <c r="P32" s="225"/>
      <c r="Q32" s="33"/>
      <c r="R32" s="34"/>
    </row>
    <row r="33" spans="2:18" s="1" customFormat="1" ht="14.4" customHeight="1">
      <c r="B33" s="32"/>
      <c r="C33" s="33"/>
      <c r="D33" s="33"/>
      <c r="E33" s="39" t="s">
        <v>41</v>
      </c>
      <c r="F33" s="40">
        <v>0.15</v>
      </c>
      <c r="G33" s="119" t="s">
        <v>40</v>
      </c>
      <c r="H33" s="238">
        <f>ROUND((SUM(BF92:BF93)+SUM(BF111:BF115)), 2)</f>
        <v>0</v>
      </c>
      <c r="I33" s="225"/>
      <c r="J33" s="225"/>
      <c r="K33" s="33"/>
      <c r="L33" s="33"/>
      <c r="M33" s="238">
        <f>ROUND(ROUND((SUM(BF92:BF93)+SUM(BF111:BF115)), 2)*F33, 2)</f>
        <v>0</v>
      </c>
      <c r="N33" s="225"/>
      <c r="O33" s="225"/>
      <c r="P33" s="225"/>
      <c r="Q33" s="33"/>
      <c r="R33" s="34"/>
    </row>
    <row r="34" spans="2:18" s="1" customFormat="1" ht="14.4" hidden="1" customHeight="1">
      <c r="B34" s="32"/>
      <c r="C34" s="33"/>
      <c r="D34" s="33"/>
      <c r="E34" s="39" t="s">
        <v>42</v>
      </c>
      <c r="F34" s="40">
        <v>0.21</v>
      </c>
      <c r="G34" s="119" t="s">
        <v>40</v>
      </c>
      <c r="H34" s="238">
        <f>ROUND((SUM(BG92:BG93)+SUM(BG111:BG115)), 2)</f>
        <v>0</v>
      </c>
      <c r="I34" s="225"/>
      <c r="J34" s="225"/>
      <c r="K34" s="33"/>
      <c r="L34" s="33"/>
      <c r="M34" s="238">
        <v>0</v>
      </c>
      <c r="N34" s="225"/>
      <c r="O34" s="225"/>
      <c r="P34" s="225"/>
      <c r="Q34" s="33"/>
      <c r="R34" s="34"/>
    </row>
    <row r="35" spans="2:18" s="1" customFormat="1" ht="14.4" hidden="1" customHeight="1">
      <c r="B35" s="32"/>
      <c r="C35" s="33"/>
      <c r="D35" s="33"/>
      <c r="E35" s="39" t="s">
        <v>43</v>
      </c>
      <c r="F35" s="40">
        <v>0.15</v>
      </c>
      <c r="G35" s="119" t="s">
        <v>40</v>
      </c>
      <c r="H35" s="238">
        <f>ROUND((SUM(BH92:BH93)+SUM(BH111:BH115)), 2)</f>
        <v>0</v>
      </c>
      <c r="I35" s="225"/>
      <c r="J35" s="225"/>
      <c r="K35" s="33"/>
      <c r="L35" s="33"/>
      <c r="M35" s="238">
        <v>0</v>
      </c>
      <c r="N35" s="225"/>
      <c r="O35" s="225"/>
      <c r="P35" s="225"/>
      <c r="Q35" s="33"/>
      <c r="R35" s="34"/>
    </row>
    <row r="36" spans="2:18" s="1" customFormat="1" ht="14.4" hidden="1" customHeight="1">
      <c r="B36" s="32"/>
      <c r="C36" s="33"/>
      <c r="D36" s="33"/>
      <c r="E36" s="39" t="s">
        <v>44</v>
      </c>
      <c r="F36" s="40">
        <v>0</v>
      </c>
      <c r="G36" s="119" t="s">
        <v>40</v>
      </c>
      <c r="H36" s="238">
        <f>ROUND((SUM(BI92:BI93)+SUM(BI111:BI115)), 2)</f>
        <v>0</v>
      </c>
      <c r="I36" s="225"/>
      <c r="J36" s="225"/>
      <c r="K36" s="33"/>
      <c r="L36" s="33"/>
      <c r="M36" s="238">
        <v>0</v>
      </c>
      <c r="N36" s="225"/>
      <c r="O36" s="225"/>
      <c r="P36" s="225"/>
      <c r="Q36" s="33"/>
      <c r="R36" s="34"/>
    </row>
    <row r="37" spans="2:18" s="1" customFormat="1" ht="6.9" customHeight="1"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4"/>
    </row>
    <row r="38" spans="2:18" s="1" customFormat="1" ht="25.35" customHeight="1">
      <c r="B38" s="32"/>
      <c r="C38" s="115"/>
      <c r="D38" s="120" t="s">
        <v>45</v>
      </c>
      <c r="E38" s="76"/>
      <c r="F38" s="76"/>
      <c r="G38" s="121" t="s">
        <v>46</v>
      </c>
      <c r="H38" s="122" t="s">
        <v>47</v>
      </c>
      <c r="I38" s="76"/>
      <c r="J38" s="76"/>
      <c r="K38" s="76"/>
      <c r="L38" s="234">
        <f>SUM(M30:M36)</f>
        <v>1518550</v>
      </c>
      <c r="M38" s="234"/>
      <c r="N38" s="234"/>
      <c r="O38" s="234"/>
      <c r="P38" s="235"/>
      <c r="Q38" s="115"/>
      <c r="R38" s="34"/>
    </row>
    <row r="39" spans="2:18" s="1" customFormat="1" ht="14.4" customHeight="1">
      <c r="B39" s="32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4"/>
    </row>
    <row r="40" spans="2:18" s="1" customFormat="1" ht="14.4" customHeight="1">
      <c r="B40" s="32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4"/>
    </row>
    <row r="41" spans="2:18">
      <c r="B41" s="23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4"/>
    </row>
    <row r="42" spans="2:18">
      <c r="B42" s="23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4"/>
    </row>
    <row r="43" spans="2:18">
      <c r="B43" s="23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4"/>
    </row>
    <row r="44" spans="2:18">
      <c r="B44" s="23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4"/>
    </row>
    <row r="45" spans="2:18">
      <c r="B45" s="23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4"/>
    </row>
    <row r="46" spans="2:18">
      <c r="B46" s="23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4"/>
    </row>
    <row r="47" spans="2:18">
      <c r="B47" s="23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4"/>
    </row>
    <row r="48" spans="2:18">
      <c r="B48" s="23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4"/>
    </row>
    <row r="49" spans="2:18">
      <c r="B49" s="23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4"/>
    </row>
    <row r="50" spans="2:18" s="1" customFormat="1" ht="14.4">
      <c r="B50" s="32"/>
      <c r="C50" s="33"/>
      <c r="D50" s="47" t="s">
        <v>48</v>
      </c>
      <c r="E50" s="48"/>
      <c r="F50" s="48"/>
      <c r="G50" s="48"/>
      <c r="H50" s="49"/>
      <c r="I50" s="33"/>
      <c r="J50" s="47" t="s">
        <v>49</v>
      </c>
      <c r="K50" s="48"/>
      <c r="L50" s="48"/>
      <c r="M50" s="48"/>
      <c r="N50" s="48"/>
      <c r="O50" s="48"/>
      <c r="P50" s="49"/>
      <c r="Q50" s="33"/>
      <c r="R50" s="34"/>
    </row>
    <row r="51" spans="2:18">
      <c r="B51" s="23"/>
      <c r="C51" s="25"/>
      <c r="D51" s="50"/>
      <c r="E51" s="25"/>
      <c r="F51" s="25"/>
      <c r="G51" s="25"/>
      <c r="H51" s="51"/>
      <c r="I51" s="25"/>
      <c r="J51" s="50"/>
      <c r="K51" s="25"/>
      <c r="L51" s="25"/>
      <c r="M51" s="25"/>
      <c r="N51" s="25"/>
      <c r="O51" s="25"/>
      <c r="P51" s="51"/>
      <c r="Q51" s="25"/>
      <c r="R51" s="24"/>
    </row>
    <row r="52" spans="2:18">
      <c r="B52" s="23"/>
      <c r="C52" s="25"/>
      <c r="D52" s="50"/>
      <c r="E52" s="25"/>
      <c r="F52" s="25"/>
      <c r="G52" s="25"/>
      <c r="H52" s="51"/>
      <c r="I52" s="25"/>
      <c r="J52" s="50"/>
      <c r="K52" s="25"/>
      <c r="L52" s="25"/>
      <c r="M52" s="25"/>
      <c r="N52" s="25"/>
      <c r="O52" s="25"/>
      <c r="P52" s="51"/>
      <c r="Q52" s="25"/>
      <c r="R52" s="24"/>
    </row>
    <row r="53" spans="2:18">
      <c r="B53" s="23"/>
      <c r="C53" s="25"/>
      <c r="D53" s="50"/>
      <c r="E53" s="25"/>
      <c r="F53" s="25"/>
      <c r="G53" s="25"/>
      <c r="H53" s="51"/>
      <c r="I53" s="25"/>
      <c r="J53" s="50"/>
      <c r="K53" s="25"/>
      <c r="L53" s="25"/>
      <c r="M53" s="25"/>
      <c r="N53" s="25"/>
      <c r="O53" s="25"/>
      <c r="P53" s="51"/>
      <c r="Q53" s="25"/>
      <c r="R53" s="24"/>
    </row>
    <row r="54" spans="2:18">
      <c r="B54" s="23"/>
      <c r="C54" s="25"/>
      <c r="D54" s="50"/>
      <c r="E54" s="25"/>
      <c r="F54" s="25"/>
      <c r="G54" s="25"/>
      <c r="H54" s="51"/>
      <c r="I54" s="25"/>
      <c r="J54" s="50"/>
      <c r="K54" s="25"/>
      <c r="L54" s="25"/>
      <c r="M54" s="25"/>
      <c r="N54" s="25"/>
      <c r="O54" s="25"/>
      <c r="P54" s="51"/>
      <c r="Q54" s="25"/>
      <c r="R54" s="24"/>
    </row>
    <row r="55" spans="2:18">
      <c r="B55" s="23"/>
      <c r="C55" s="25"/>
      <c r="D55" s="50"/>
      <c r="E55" s="25"/>
      <c r="F55" s="25"/>
      <c r="G55" s="25"/>
      <c r="H55" s="51"/>
      <c r="I55" s="25"/>
      <c r="J55" s="50"/>
      <c r="K55" s="25"/>
      <c r="L55" s="25"/>
      <c r="M55" s="25"/>
      <c r="N55" s="25"/>
      <c r="O55" s="25"/>
      <c r="P55" s="51"/>
      <c r="Q55" s="25"/>
      <c r="R55" s="24"/>
    </row>
    <row r="56" spans="2:18">
      <c r="B56" s="23"/>
      <c r="C56" s="25"/>
      <c r="D56" s="50"/>
      <c r="E56" s="25"/>
      <c r="F56" s="25"/>
      <c r="G56" s="25"/>
      <c r="H56" s="51"/>
      <c r="I56" s="25"/>
      <c r="J56" s="50"/>
      <c r="K56" s="25"/>
      <c r="L56" s="25"/>
      <c r="M56" s="25"/>
      <c r="N56" s="25"/>
      <c r="O56" s="25"/>
      <c r="P56" s="51"/>
      <c r="Q56" s="25"/>
      <c r="R56" s="24"/>
    </row>
    <row r="57" spans="2:18">
      <c r="B57" s="23"/>
      <c r="C57" s="25"/>
      <c r="D57" s="50"/>
      <c r="E57" s="25"/>
      <c r="F57" s="25"/>
      <c r="G57" s="25"/>
      <c r="H57" s="51"/>
      <c r="I57" s="25"/>
      <c r="J57" s="50"/>
      <c r="K57" s="25"/>
      <c r="L57" s="25"/>
      <c r="M57" s="25"/>
      <c r="N57" s="25"/>
      <c r="O57" s="25"/>
      <c r="P57" s="51"/>
      <c r="Q57" s="25"/>
      <c r="R57" s="24"/>
    </row>
    <row r="58" spans="2:18">
      <c r="B58" s="23"/>
      <c r="C58" s="25"/>
      <c r="D58" s="50"/>
      <c r="E58" s="25"/>
      <c r="F58" s="25"/>
      <c r="G58" s="25"/>
      <c r="H58" s="51"/>
      <c r="I58" s="25"/>
      <c r="J58" s="50"/>
      <c r="K58" s="25"/>
      <c r="L58" s="25"/>
      <c r="M58" s="25"/>
      <c r="N58" s="25"/>
      <c r="O58" s="25"/>
      <c r="P58" s="51"/>
      <c r="Q58" s="25"/>
      <c r="R58" s="24"/>
    </row>
    <row r="59" spans="2:18" s="1" customFormat="1" ht="14.4">
      <c r="B59" s="32"/>
      <c r="C59" s="33"/>
      <c r="D59" s="52" t="s">
        <v>50</v>
      </c>
      <c r="E59" s="53"/>
      <c r="F59" s="53"/>
      <c r="G59" s="54" t="s">
        <v>51</v>
      </c>
      <c r="H59" s="55"/>
      <c r="I59" s="33"/>
      <c r="J59" s="52" t="s">
        <v>50</v>
      </c>
      <c r="K59" s="53"/>
      <c r="L59" s="53"/>
      <c r="M59" s="53"/>
      <c r="N59" s="54" t="s">
        <v>51</v>
      </c>
      <c r="O59" s="53"/>
      <c r="P59" s="55"/>
      <c r="Q59" s="33"/>
      <c r="R59" s="34"/>
    </row>
    <row r="60" spans="2:18">
      <c r="B60" s="23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4"/>
    </row>
    <row r="61" spans="2:18" s="1" customFormat="1" ht="14.4">
      <c r="B61" s="32"/>
      <c r="C61" s="33"/>
      <c r="D61" s="47" t="s">
        <v>52</v>
      </c>
      <c r="E61" s="48"/>
      <c r="F61" s="48"/>
      <c r="G61" s="48"/>
      <c r="H61" s="49"/>
      <c r="I61" s="33"/>
      <c r="J61" s="47" t="s">
        <v>53</v>
      </c>
      <c r="K61" s="48"/>
      <c r="L61" s="48"/>
      <c r="M61" s="48"/>
      <c r="N61" s="48"/>
      <c r="O61" s="48"/>
      <c r="P61" s="49"/>
      <c r="Q61" s="33"/>
      <c r="R61" s="34"/>
    </row>
    <row r="62" spans="2:18">
      <c r="B62" s="23"/>
      <c r="C62" s="25"/>
      <c r="D62" s="50"/>
      <c r="E62" s="25"/>
      <c r="F62" s="25"/>
      <c r="G62" s="25"/>
      <c r="H62" s="51"/>
      <c r="I62" s="25"/>
      <c r="J62" s="50"/>
      <c r="K62" s="25"/>
      <c r="L62" s="25"/>
      <c r="M62" s="25"/>
      <c r="N62" s="25"/>
      <c r="O62" s="25"/>
      <c r="P62" s="51"/>
      <c r="Q62" s="25"/>
      <c r="R62" s="24"/>
    </row>
    <row r="63" spans="2:18">
      <c r="B63" s="23"/>
      <c r="C63" s="25"/>
      <c r="D63" s="50"/>
      <c r="E63" s="25"/>
      <c r="F63" s="25"/>
      <c r="G63" s="25"/>
      <c r="H63" s="51"/>
      <c r="I63" s="25"/>
      <c r="J63" s="50"/>
      <c r="K63" s="25"/>
      <c r="L63" s="25"/>
      <c r="M63" s="25"/>
      <c r="N63" s="25"/>
      <c r="O63" s="25"/>
      <c r="P63" s="51"/>
      <c r="Q63" s="25"/>
      <c r="R63" s="24"/>
    </row>
    <row r="64" spans="2:18">
      <c r="B64" s="23"/>
      <c r="C64" s="25"/>
      <c r="D64" s="50"/>
      <c r="E64" s="25"/>
      <c r="F64" s="25"/>
      <c r="G64" s="25"/>
      <c r="H64" s="51"/>
      <c r="I64" s="25"/>
      <c r="J64" s="50"/>
      <c r="K64" s="25"/>
      <c r="L64" s="25"/>
      <c r="M64" s="25"/>
      <c r="N64" s="25"/>
      <c r="O64" s="25"/>
      <c r="P64" s="51"/>
      <c r="Q64" s="25"/>
      <c r="R64" s="24"/>
    </row>
    <row r="65" spans="2:21">
      <c r="B65" s="23"/>
      <c r="C65" s="25"/>
      <c r="D65" s="50"/>
      <c r="E65" s="25"/>
      <c r="F65" s="25"/>
      <c r="G65" s="25"/>
      <c r="H65" s="51"/>
      <c r="I65" s="25"/>
      <c r="J65" s="50"/>
      <c r="K65" s="25"/>
      <c r="L65" s="25"/>
      <c r="M65" s="25"/>
      <c r="N65" s="25"/>
      <c r="O65" s="25"/>
      <c r="P65" s="51"/>
      <c r="Q65" s="25"/>
      <c r="R65" s="24"/>
    </row>
    <row r="66" spans="2:21">
      <c r="B66" s="23"/>
      <c r="C66" s="25"/>
      <c r="D66" s="50"/>
      <c r="E66" s="25"/>
      <c r="F66" s="25"/>
      <c r="G66" s="25"/>
      <c r="H66" s="51"/>
      <c r="I66" s="25"/>
      <c r="J66" s="50"/>
      <c r="K66" s="25"/>
      <c r="L66" s="25"/>
      <c r="M66" s="25"/>
      <c r="N66" s="25"/>
      <c r="O66" s="25"/>
      <c r="P66" s="51"/>
      <c r="Q66" s="25"/>
      <c r="R66" s="24"/>
    </row>
    <row r="67" spans="2:21">
      <c r="B67" s="23"/>
      <c r="C67" s="25"/>
      <c r="D67" s="50"/>
      <c r="E67" s="25"/>
      <c r="F67" s="25"/>
      <c r="G67" s="25"/>
      <c r="H67" s="51"/>
      <c r="I67" s="25"/>
      <c r="J67" s="50"/>
      <c r="K67" s="25"/>
      <c r="L67" s="25"/>
      <c r="M67" s="25"/>
      <c r="N67" s="25"/>
      <c r="O67" s="25"/>
      <c r="P67" s="51"/>
      <c r="Q67" s="25"/>
      <c r="R67" s="24"/>
    </row>
    <row r="68" spans="2:21">
      <c r="B68" s="23"/>
      <c r="C68" s="25"/>
      <c r="D68" s="50"/>
      <c r="E68" s="25"/>
      <c r="F68" s="25"/>
      <c r="G68" s="25"/>
      <c r="H68" s="51"/>
      <c r="I68" s="25"/>
      <c r="J68" s="50"/>
      <c r="K68" s="25"/>
      <c r="L68" s="25"/>
      <c r="M68" s="25"/>
      <c r="N68" s="25"/>
      <c r="O68" s="25"/>
      <c r="P68" s="51"/>
      <c r="Q68" s="25"/>
      <c r="R68" s="24"/>
    </row>
    <row r="69" spans="2:21">
      <c r="B69" s="23"/>
      <c r="C69" s="25"/>
      <c r="D69" s="50"/>
      <c r="E69" s="25"/>
      <c r="F69" s="25"/>
      <c r="G69" s="25"/>
      <c r="H69" s="51"/>
      <c r="I69" s="25"/>
      <c r="J69" s="50"/>
      <c r="K69" s="25"/>
      <c r="L69" s="25"/>
      <c r="M69" s="25"/>
      <c r="N69" s="25"/>
      <c r="O69" s="25"/>
      <c r="P69" s="51"/>
      <c r="Q69" s="25"/>
      <c r="R69" s="24"/>
    </row>
    <row r="70" spans="2:21" s="1" customFormat="1" ht="14.4">
      <c r="B70" s="32"/>
      <c r="C70" s="33"/>
      <c r="D70" s="52" t="s">
        <v>50</v>
      </c>
      <c r="E70" s="53"/>
      <c r="F70" s="53"/>
      <c r="G70" s="54" t="s">
        <v>51</v>
      </c>
      <c r="H70" s="55"/>
      <c r="I70" s="33"/>
      <c r="J70" s="52" t="s">
        <v>50</v>
      </c>
      <c r="K70" s="53"/>
      <c r="L70" s="53"/>
      <c r="M70" s="53"/>
      <c r="N70" s="54" t="s">
        <v>51</v>
      </c>
      <c r="O70" s="53"/>
      <c r="P70" s="55"/>
      <c r="Q70" s="33"/>
      <c r="R70" s="34"/>
    </row>
    <row r="71" spans="2:21" s="1" customFormat="1" ht="14.4" customHeight="1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8"/>
    </row>
    <row r="75" spans="2:21" s="1" customFormat="1" ht="6.9" customHeight="1">
      <c r="B75" s="123"/>
      <c r="C75" s="124"/>
      <c r="D75" s="124"/>
      <c r="E75" s="124"/>
      <c r="F75" s="124"/>
      <c r="G75" s="124"/>
      <c r="H75" s="124"/>
      <c r="I75" s="124"/>
      <c r="J75" s="124"/>
      <c r="K75" s="124"/>
      <c r="L75" s="124"/>
      <c r="M75" s="124"/>
      <c r="N75" s="124"/>
      <c r="O75" s="124"/>
      <c r="P75" s="124"/>
      <c r="Q75" s="124"/>
      <c r="R75" s="125"/>
    </row>
    <row r="76" spans="2:21" s="1" customFormat="1" ht="36.9" customHeight="1">
      <c r="B76" s="32"/>
      <c r="C76" s="196" t="s">
        <v>137</v>
      </c>
      <c r="D76" s="197"/>
      <c r="E76" s="197"/>
      <c r="F76" s="197"/>
      <c r="G76" s="197"/>
      <c r="H76" s="197"/>
      <c r="I76" s="197"/>
      <c r="J76" s="197"/>
      <c r="K76" s="197"/>
      <c r="L76" s="197"/>
      <c r="M76" s="197"/>
      <c r="N76" s="197"/>
      <c r="O76" s="197"/>
      <c r="P76" s="197"/>
      <c r="Q76" s="197"/>
      <c r="R76" s="34"/>
      <c r="T76" s="126"/>
      <c r="U76" s="126"/>
    </row>
    <row r="77" spans="2:21" s="1" customFormat="1" ht="6.9" customHeight="1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4"/>
      <c r="T77" s="126"/>
      <c r="U77" s="126"/>
    </row>
    <row r="78" spans="2:21" s="1" customFormat="1" ht="30" customHeight="1">
      <c r="B78" s="32"/>
      <c r="C78" s="29" t="s">
        <v>17</v>
      </c>
      <c r="D78" s="33"/>
      <c r="E78" s="33"/>
      <c r="F78" s="231" t="str">
        <f>F6</f>
        <v>Dětské sportovně-kulturní centrum Staré Brno</v>
      </c>
      <c r="G78" s="232"/>
      <c r="H78" s="232"/>
      <c r="I78" s="232"/>
      <c r="J78" s="232"/>
      <c r="K78" s="232"/>
      <c r="L78" s="232"/>
      <c r="M78" s="232"/>
      <c r="N78" s="232"/>
      <c r="O78" s="232"/>
      <c r="P78" s="232"/>
      <c r="Q78" s="33"/>
      <c r="R78" s="34"/>
      <c r="T78" s="126"/>
      <c r="U78" s="126"/>
    </row>
    <row r="79" spans="2:21" s="1" customFormat="1" ht="36.9" customHeight="1">
      <c r="B79" s="32"/>
      <c r="C79" s="66" t="s">
        <v>131</v>
      </c>
      <c r="D79" s="33"/>
      <c r="E79" s="33"/>
      <c r="F79" s="198" t="str">
        <f>F7</f>
        <v>SO06 - Přírodní amfiteátr</v>
      </c>
      <c r="G79" s="225"/>
      <c r="H79" s="225"/>
      <c r="I79" s="225"/>
      <c r="J79" s="225"/>
      <c r="K79" s="225"/>
      <c r="L79" s="225"/>
      <c r="M79" s="225"/>
      <c r="N79" s="225"/>
      <c r="O79" s="225"/>
      <c r="P79" s="225"/>
      <c r="Q79" s="33"/>
      <c r="R79" s="34"/>
      <c r="T79" s="126"/>
      <c r="U79" s="126"/>
    </row>
    <row r="80" spans="2:21" s="1" customFormat="1" ht="6.9" customHeight="1">
      <c r="B80" s="32"/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33"/>
      <c r="Q80" s="33"/>
      <c r="R80" s="34"/>
      <c r="T80" s="126"/>
      <c r="U80" s="126"/>
    </row>
    <row r="81" spans="2:47" s="1" customFormat="1" ht="18" customHeight="1">
      <c r="B81" s="32"/>
      <c r="C81" s="29" t="s">
        <v>22</v>
      </c>
      <c r="D81" s="33"/>
      <c r="E81" s="33"/>
      <c r="F81" s="27" t="str">
        <f>F9</f>
        <v>Brno</v>
      </c>
      <c r="G81" s="33"/>
      <c r="H81" s="33"/>
      <c r="I81" s="33"/>
      <c r="J81" s="33"/>
      <c r="K81" s="29" t="s">
        <v>24</v>
      </c>
      <c r="L81" s="33"/>
      <c r="M81" s="226" t="str">
        <f>IF(O9="","",O9)</f>
        <v>17. 2. 2018</v>
      </c>
      <c r="N81" s="226"/>
      <c r="O81" s="226"/>
      <c r="P81" s="226"/>
      <c r="Q81" s="33"/>
      <c r="R81" s="34"/>
      <c r="T81" s="126"/>
      <c r="U81" s="126"/>
    </row>
    <row r="82" spans="2:47" s="1" customFormat="1" ht="6.9" customHeight="1">
      <c r="B82" s="32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4"/>
      <c r="T82" s="126"/>
      <c r="U82" s="126"/>
    </row>
    <row r="83" spans="2:47" s="1" customFormat="1" ht="13.2">
      <c r="B83" s="32"/>
      <c r="C83" s="29" t="s">
        <v>26</v>
      </c>
      <c r="D83" s="33"/>
      <c r="E83" s="33"/>
      <c r="F83" s="27" t="str">
        <f>E12</f>
        <v xml:space="preserve"> </v>
      </c>
      <c r="G83" s="33"/>
      <c r="H83" s="33"/>
      <c r="I83" s="33"/>
      <c r="J83" s="33"/>
      <c r="K83" s="29" t="s">
        <v>31</v>
      </c>
      <c r="L83" s="33"/>
      <c r="M83" s="209" t="str">
        <f>E18</f>
        <v xml:space="preserve"> </v>
      </c>
      <c r="N83" s="209"/>
      <c r="O83" s="209"/>
      <c r="P83" s="209"/>
      <c r="Q83" s="209"/>
      <c r="R83" s="34"/>
      <c r="T83" s="126"/>
      <c r="U83" s="126"/>
    </row>
    <row r="84" spans="2:47" s="1" customFormat="1" ht="14.4" customHeight="1">
      <c r="B84" s="32"/>
      <c r="C84" s="29" t="s">
        <v>30</v>
      </c>
      <c r="D84" s="33"/>
      <c r="E84" s="33"/>
      <c r="F84" s="27" t="str">
        <f>IF(E15="","",E15)</f>
        <v xml:space="preserve"> </v>
      </c>
      <c r="G84" s="33"/>
      <c r="H84" s="33"/>
      <c r="I84" s="33"/>
      <c r="J84" s="33"/>
      <c r="K84" s="29" t="s">
        <v>33</v>
      </c>
      <c r="L84" s="33"/>
      <c r="M84" s="209" t="str">
        <f>E21</f>
        <v xml:space="preserve"> </v>
      </c>
      <c r="N84" s="209"/>
      <c r="O84" s="209"/>
      <c r="P84" s="209"/>
      <c r="Q84" s="209"/>
      <c r="R84" s="34"/>
      <c r="T84" s="126"/>
      <c r="U84" s="126"/>
    </row>
    <row r="85" spans="2:47" s="1" customFormat="1" ht="10.35" customHeight="1">
      <c r="B85" s="32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4"/>
      <c r="T85" s="126"/>
      <c r="U85" s="126"/>
    </row>
    <row r="86" spans="2:47" s="1" customFormat="1" ht="29.25" customHeight="1">
      <c r="B86" s="32"/>
      <c r="C86" s="236" t="s">
        <v>138</v>
      </c>
      <c r="D86" s="237"/>
      <c r="E86" s="237"/>
      <c r="F86" s="237"/>
      <c r="G86" s="237"/>
      <c r="H86" s="115"/>
      <c r="I86" s="115"/>
      <c r="J86" s="115"/>
      <c r="K86" s="115"/>
      <c r="L86" s="115"/>
      <c r="M86" s="115"/>
      <c r="N86" s="236" t="s">
        <v>139</v>
      </c>
      <c r="O86" s="237"/>
      <c r="P86" s="237"/>
      <c r="Q86" s="237"/>
      <c r="R86" s="34"/>
      <c r="T86" s="126"/>
      <c r="U86" s="126"/>
    </row>
    <row r="87" spans="2:47" s="1" customFormat="1" ht="10.35" customHeight="1">
      <c r="B87" s="32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4"/>
      <c r="T87" s="126"/>
      <c r="U87" s="126"/>
    </row>
    <row r="88" spans="2:47" s="1" customFormat="1" ht="29.25" customHeight="1">
      <c r="B88" s="32"/>
      <c r="C88" s="128" t="s">
        <v>140</v>
      </c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169">
        <f>N111</f>
        <v>1255000</v>
      </c>
      <c r="O88" s="229"/>
      <c r="P88" s="229"/>
      <c r="Q88" s="229"/>
      <c r="R88" s="34"/>
      <c r="T88" s="126"/>
      <c r="U88" s="126"/>
      <c r="AU88" s="19" t="s">
        <v>141</v>
      </c>
    </row>
    <row r="89" spans="2:47" s="7" customFormat="1" ht="24.9" customHeight="1">
      <c r="B89" s="129"/>
      <c r="C89" s="130"/>
      <c r="D89" s="131" t="s">
        <v>142</v>
      </c>
      <c r="E89" s="130"/>
      <c r="F89" s="130"/>
      <c r="G89" s="130"/>
      <c r="H89" s="130"/>
      <c r="I89" s="130"/>
      <c r="J89" s="130"/>
      <c r="K89" s="130"/>
      <c r="L89" s="130"/>
      <c r="M89" s="130"/>
      <c r="N89" s="218">
        <f>N112</f>
        <v>1255000</v>
      </c>
      <c r="O89" s="233"/>
      <c r="P89" s="233"/>
      <c r="Q89" s="233"/>
      <c r="R89" s="132"/>
      <c r="T89" s="133"/>
      <c r="U89" s="133"/>
    </row>
    <row r="90" spans="2:47" s="8" customFormat="1" ht="19.95" customHeight="1">
      <c r="B90" s="134"/>
      <c r="C90" s="100"/>
      <c r="D90" s="135" t="s">
        <v>347</v>
      </c>
      <c r="E90" s="100"/>
      <c r="F90" s="100"/>
      <c r="G90" s="100"/>
      <c r="H90" s="100"/>
      <c r="I90" s="100"/>
      <c r="J90" s="100"/>
      <c r="K90" s="100"/>
      <c r="L90" s="100"/>
      <c r="M90" s="100"/>
      <c r="N90" s="177">
        <f>N113</f>
        <v>1255000</v>
      </c>
      <c r="O90" s="178"/>
      <c r="P90" s="178"/>
      <c r="Q90" s="178"/>
      <c r="R90" s="136"/>
      <c r="T90" s="137"/>
      <c r="U90" s="137"/>
    </row>
    <row r="91" spans="2:47" s="1" customFormat="1" ht="21.75" customHeight="1"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4"/>
      <c r="T91" s="126"/>
      <c r="U91" s="126"/>
    </row>
    <row r="92" spans="2:47" s="1" customFormat="1" ht="29.25" customHeight="1">
      <c r="B92" s="32"/>
      <c r="C92" s="128" t="s">
        <v>154</v>
      </c>
      <c r="D92" s="33"/>
      <c r="E92" s="33"/>
      <c r="F92" s="33"/>
      <c r="G92" s="33"/>
      <c r="H92" s="33"/>
      <c r="I92" s="33"/>
      <c r="J92" s="33"/>
      <c r="K92" s="33"/>
      <c r="L92" s="33"/>
      <c r="M92" s="33"/>
      <c r="N92" s="229">
        <v>0</v>
      </c>
      <c r="O92" s="230"/>
      <c r="P92" s="230"/>
      <c r="Q92" s="230"/>
      <c r="R92" s="34"/>
      <c r="T92" s="138"/>
      <c r="U92" s="139" t="s">
        <v>38</v>
      </c>
    </row>
    <row r="93" spans="2:47" s="1" customFormat="1" ht="18" customHeight="1"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4"/>
      <c r="T93" s="126"/>
      <c r="U93" s="126"/>
    </row>
    <row r="94" spans="2:47" s="1" customFormat="1" ht="29.25" customHeight="1">
      <c r="B94" s="32"/>
      <c r="C94" s="114" t="s">
        <v>124</v>
      </c>
      <c r="D94" s="115"/>
      <c r="E94" s="115"/>
      <c r="F94" s="115"/>
      <c r="G94" s="115"/>
      <c r="H94" s="115"/>
      <c r="I94" s="115"/>
      <c r="J94" s="115"/>
      <c r="K94" s="115"/>
      <c r="L94" s="170">
        <f>ROUND(SUM(N88+N92),2)</f>
        <v>1255000</v>
      </c>
      <c r="M94" s="170"/>
      <c r="N94" s="170"/>
      <c r="O94" s="170"/>
      <c r="P94" s="170"/>
      <c r="Q94" s="170"/>
      <c r="R94" s="34"/>
      <c r="T94" s="126"/>
      <c r="U94" s="126"/>
    </row>
    <row r="95" spans="2:47" s="1" customFormat="1" ht="6.9" customHeight="1">
      <c r="B95" s="56"/>
      <c r="C95" s="57"/>
      <c r="D95" s="57"/>
      <c r="E95" s="57"/>
      <c r="F95" s="57"/>
      <c r="G95" s="57"/>
      <c r="H95" s="57"/>
      <c r="I95" s="57"/>
      <c r="J95" s="57"/>
      <c r="K95" s="57"/>
      <c r="L95" s="57"/>
      <c r="M95" s="57"/>
      <c r="N95" s="57"/>
      <c r="O95" s="57"/>
      <c r="P95" s="57"/>
      <c r="Q95" s="57"/>
      <c r="R95" s="58"/>
      <c r="T95" s="126"/>
      <c r="U95" s="126"/>
    </row>
    <row r="99" spans="2:63" s="1" customFormat="1" ht="6.9" customHeight="1">
      <c r="B99" s="59"/>
      <c r="C99" s="60"/>
      <c r="D99" s="60"/>
      <c r="E99" s="60"/>
      <c r="F99" s="60"/>
      <c r="G99" s="60"/>
      <c r="H99" s="60"/>
      <c r="I99" s="60"/>
      <c r="J99" s="60"/>
      <c r="K99" s="60"/>
      <c r="L99" s="60"/>
      <c r="M99" s="60"/>
      <c r="N99" s="60"/>
      <c r="O99" s="60"/>
      <c r="P99" s="60"/>
      <c r="Q99" s="60"/>
      <c r="R99" s="61"/>
    </row>
    <row r="100" spans="2:63" s="1" customFormat="1" ht="36.9" customHeight="1">
      <c r="B100" s="32"/>
      <c r="C100" s="196" t="s">
        <v>155</v>
      </c>
      <c r="D100" s="225"/>
      <c r="E100" s="225"/>
      <c r="F100" s="225"/>
      <c r="G100" s="225"/>
      <c r="H100" s="225"/>
      <c r="I100" s="225"/>
      <c r="J100" s="225"/>
      <c r="K100" s="225"/>
      <c r="L100" s="225"/>
      <c r="M100" s="225"/>
      <c r="N100" s="225"/>
      <c r="O100" s="225"/>
      <c r="P100" s="225"/>
      <c r="Q100" s="225"/>
      <c r="R100" s="34"/>
    </row>
    <row r="101" spans="2:63" s="1" customFormat="1" ht="6.9" customHeight="1">
      <c r="B101" s="32"/>
      <c r="C101" s="33"/>
      <c r="D101" s="33"/>
      <c r="E101" s="33"/>
      <c r="F101" s="33"/>
      <c r="G101" s="33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4"/>
    </row>
    <row r="102" spans="2:63" s="1" customFormat="1" ht="30" customHeight="1">
      <c r="B102" s="32"/>
      <c r="C102" s="29" t="s">
        <v>17</v>
      </c>
      <c r="D102" s="33"/>
      <c r="E102" s="33"/>
      <c r="F102" s="231" t="str">
        <f>F6</f>
        <v>Dětské sportovně-kulturní centrum Staré Brno</v>
      </c>
      <c r="G102" s="232"/>
      <c r="H102" s="232"/>
      <c r="I102" s="232"/>
      <c r="J102" s="232"/>
      <c r="K102" s="232"/>
      <c r="L102" s="232"/>
      <c r="M102" s="232"/>
      <c r="N102" s="232"/>
      <c r="O102" s="232"/>
      <c r="P102" s="232"/>
      <c r="Q102" s="33"/>
      <c r="R102" s="34"/>
    </row>
    <row r="103" spans="2:63" s="1" customFormat="1" ht="36.9" customHeight="1">
      <c r="B103" s="32"/>
      <c r="C103" s="66" t="s">
        <v>131</v>
      </c>
      <c r="D103" s="33"/>
      <c r="E103" s="33"/>
      <c r="F103" s="198" t="str">
        <f>F7</f>
        <v>SO06 - Přírodní amfiteátr</v>
      </c>
      <c r="G103" s="225"/>
      <c r="H103" s="225"/>
      <c r="I103" s="225"/>
      <c r="J103" s="225"/>
      <c r="K103" s="225"/>
      <c r="L103" s="225"/>
      <c r="M103" s="225"/>
      <c r="N103" s="225"/>
      <c r="O103" s="225"/>
      <c r="P103" s="225"/>
      <c r="Q103" s="33"/>
      <c r="R103" s="34"/>
    </row>
    <row r="104" spans="2:63" s="1" customFormat="1" ht="6.9" customHeight="1">
      <c r="B104" s="32"/>
      <c r="C104" s="33"/>
      <c r="D104" s="33"/>
      <c r="E104" s="33"/>
      <c r="F104" s="33"/>
      <c r="G104" s="33"/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4"/>
    </row>
    <row r="105" spans="2:63" s="1" customFormat="1" ht="18" customHeight="1">
      <c r="B105" s="32"/>
      <c r="C105" s="29" t="s">
        <v>22</v>
      </c>
      <c r="D105" s="33"/>
      <c r="E105" s="33"/>
      <c r="F105" s="27" t="str">
        <f>F9</f>
        <v>Brno</v>
      </c>
      <c r="G105" s="33"/>
      <c r="H105" s="33"/>
      <c r="I105" s="33"/>
      <c r="J105" s="33"/>
      <c r="K105" s="29" t="s">
        <v>24</v>
      </c>
      <c r="L105" s="33"/>
      <c r="M105" s="226" t="str">
        <f>IF(O9="","",O9)</f>
        <v>17. 2. 2018</v>
      </c>
      <c r="N105" s="226"/>
      <c r="O105" s="226"/>
      <c r="P105" s="226"/>
      <c r="Q105" s="33"/>
      <c r="R105" s="34"/>
    </row>
    <row r="106" spans="2:63" s="1" customFormat="1" ht="6.9" customHeight="1">
      <c r="B106" s="32"/>
      <c r="C106" s="33"/>
      <c r="D106" s="33"/>
      <c r="E106" s="33"/>
      <c r="F106" s="33"/>
      <c r="G106" s="33"/>
      <c r="H106" s="33"/>
      <c r="I106" s="33"/>
      <c r="J106" s="33"/>
      <c r="K106" s="33"/>
      <c r="L106" s="33"/>
      <c r="M106" s="33"/>
      <c r="N106" s="33"/>
      <c r="O106" s="33"/>
      <c r="P106" s="33"/>
      <c r="Q106" s="33"/>
      <c r="R106" s="34"/>
    </row>
    <row r="107" spans="2:63" s="1" customFormat="1" ht="13.2">
      <c r="B107" s="32"/>
      <c r="C107" s="29" t="s">
        <v>26</v>
      </c>
      <c r="D107" s="33"/>
      <c r="E107" s="33"/>
      <c r="F107" s="27" t="str">
        <f>E12</f>
        <v xml:space="preserve"> </v>
      </c>
      <c r="G107" s="33"/>
      <c r="H107" s="33"/>
      <c r="I107" s="33"/>
      <c r="J107" s="33"/>
      <c r="K107" s="29" t="s">
        <v>31</v>
      </c>
      <c r="L107" s="33"/>
      <c r="M107" s="209" t="str">
        <f>E18</f>
        <v xml:space="preserve"> </v>
      </c>
      <c r="N107" s="209"/>
      <c r="O107" s="209"/>
      <c r="P107" s="209"/>
      <c r="Q107" s="209"/>
      <c r="R107" s="34"/>
    </row>
    <row r="108" spans="2:63" s="1" customFormat="1" ht="14.4" customHeight="1">
      <c r="B108" s="32"/>
      <c r="C108" s="29" t="s">
        <v>30</v>
      </c>
      <c r="D108" s="33"/>
      <c r="E108" s="33"/>
      <c r="F108" s="27" t="str">
        <f>IF(E15="","",E15)</f>
        <v xml:space="preserve"> </v>
      </c>
      <c r="G108" s="33"/>
      <c r="H108" s="33"/>
      <c r="I108" s="33"/>
      <c r="J108" s="33"/>
      <c r="K108" s="29" t="s">
        <v>33</v>
      </c>
      <c r="L108" s="33"/>
      <c r="M108" s="209" t="str">
        <f>E21</f>
        <v xml:space="preserve"> </v>
      </c>
      <c r="N108" s="209"/>
      <c r="O108" s="209"/>
      <c r="P108" s="209"/>
      <c r="Q108" s="209"/>
      <c r="R108" s="34"/>
    </row>
    <row r="109" spans="2:63" s="1" customFormat="1" ht="10.35" customHeight="1">
      <c r="B109" s="32"/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P109" s="33"/>
      <c r="Q109" s="33"/>
      <c r="R109" s="34"/>
    </row>
    <row r="110" spans="2:63" s="9" customFormat="1" ht="29.25" customHeight="1">
      <c r="B110" s="140"/>
      <c r="C110" s="141" t="s">
        <v>156</v>
      </c>
      <c r="D110" s="142" t="s">
        <v>157</v>
      </c>
      <c r="E110" s="142" t="s">
        <v>56</v>
      </c>
      <c r="F110" s="227" t="s">
        <v>158</v>
      </c>
      <c r="G110" s="227"/>
      <c r="H110" s="227"/>
      <c r="I110" s="227"/>
      <c r="J110" s="142" t="s">
        <v>159</v>
      </c>
      <c r="K110" s="142" t="s">
        <v>160</v>
      </c>
      <c r="L110" s="227" t="s">
        <v>161</v>
      </c>
      <c r="M110" s="227"/>
      <c r="N110" s="227" t="s">
        <v>139</v>
      </c>
      <c r="O110" s="227"/>
      <c r="P110" s="227"/>
      <c r="Q110" s="228"/>
      <c r="R110" s="143"/>
      <c r="T110" s="77" t="s">
        <v>162</v>
      </c>
      <c r="U110" s="78" t="s">
        <v>38</v>
      </c>
      <c r="V110" s="78" t="s">
        <v>163</v>
      </c>
      <c r="W110" s="78" t="s">
        <v>164</v>
      </c>
      <c r="X110" s="78" t="s">
        <v>165</v>
      </c>
      <c r="Y110" s="78" t="s">
        <v>166</v>
      </c>
      <c r="Z110" s="78" t="s">
        <v>167</v>
      </c>
      <c r="AA110" s="79" t="s">
        <v>168</v>
      </c>
    </row>
    <row r="111" spans="2:63" s="1" customFormat="1" ht="29.25" customHeight="1">
      <c r="B111" s="32"/>
      <c r="C111" s="81" t="s">
        <v>135</v>
      </c>
      <c r="D111" s="33"/>
      <c r="E111" s="33"/>
      <c r="F111" s="33"/>
      <c r="G111" s="33"/>
      <c r="H111" s="33"/>
      <c r="I111" s="33"/>
      <c r="J111" s="33"/>
      <c r="K111" s="33"/>
      <c r="L111" s="33"/>
      <c r="M111" s="33"/>
      <c r="N111" s="215">
        <f>BK111</f>
        <v>1255000</v>
      </c>
      <c r="O111" s="216"/>
      <c r="P111" s="216"/>
      <c r="Q111" s="216"/>
      <c r="R111" s="34"/>
      <c r="T111" s="80"/>
      <c r="U111" s="48"/>
      <c r="V111" s="48"/>
      <c r="W111" s="144">
        <f>W112</f>
        <v>0</v>
      </c>
      <c r="X111" s="48"/>
      <c r="Y111" s="144">
        <f>Y112</f>
        <v>0</v>
      </c>
      <c r="Z111" s="48"/>
      <c r="AA111" s="145">
        <f>AA112</f>
        <v>0</v>
      </c>
      <c r="AT111" s="19" t="s">
        <v>73</v>
      </c>
      <c r="AU111" s="19" t="s">
        <v>141</v>
      </c>
      <c r="BK111" s="146">
        <f>BK112</f>
        <v>1255000</v>
      </c>
    </row>
    <row r="112" spans="2:63" s="10" customFormat="1" ht="37.35" customHeight="1">
      <c r="B112" s="147"/>
      <c r="C112" s="148"/>
      <c r="D112" s="149" t="s">
        <v>142</v>
      </c>
      <c r="E112" s="149"/>
      <c r="F112" s="149"/>
      <c r="G112" s="149"/>
      <c r="H112" s="149"/>
      <c r="I112" s="149"/>
      <c r="J112" s="149"/>
      <c r="K112" s="149"/>
      <c r="L112" s="149"/>
      <c r="M112" s="149"/>
      <c r="N112" s="217">
        <f>BK112</f>
        <v>1255000</v>
      </c>
      <c r="O112" s="218"/>
      <c r="P112" s="218"/>
      <c r="Q112" s="218"/>
      <c r="R112" s="150"/>
      <c r="T112" s="151"/>
      <c r="U112" s="148"/>
      <c r="V112" s="148"/>
      <c r="W112" s="152">
        <f>W113</f>
        <v>0</v>
      </c>
      <c r="X112" s="148"/>
      <c r="Y112" s="152">
        <f>Y113</f>
        <v>0</v>
      </c>
      <c r="Z112" s="148"/>
      <c r="AA112" s="153">
        <f>AA113</f>
        <v>0</v>
      </c>
      <c r="AR112" s="154" t="s">
        <v>81</v>
      </c>
      <c r="AT112" s="155" t="s">
        <v>73</v>
      </c>
      <c r="AU112" s="155" t="s">
        <v>74</v>
      </c>
      <c r="AY112" s="154" t="s">
        <v>169</v>
      </c>
      <c r="BK112" s="156">
        <f>BK113</f>
        <v>1255000</v>
      </c>
    </row>
    <row r="113" spans="2:65" s="10" customFormat="1" ht="19.95" customHeight="1">
      <c r="B113" s="147"/>
      <c r="C113" s="148"/>
      <c r="D113" s="157" t="s">
        <v>347</v>
      </c>
      <c r="E113" s="157"/>
      <c r="F113" s="157"/>
      <c r="G113" s="157"/>
      <c r="H113" s="157"/>
      <c r="I113" s="157"/>
      <c r="J113" s="157"/>
      <c r="K113" s="157"/>
      <c r="L113" s="157"/>
      <c r="M113" s="157"/>
      <c r="N113" s="219">
        <f>BK113</f>
        <v>1255000</v>
      </c>
      <c r="O113" s="220"/>
      <c r="P113" s="220"/>
      <c r="Q113" s="220"/>
      <c r="R113" s="150"/>
      <c r="T113" s="151"/>
      <c r="U113" s="148"/>
      <c r="V113" s="148"/>
      <c r="W113" s="152">
        <f>SUM(W114:W115)</f>
        <v>0</v>
      </c>
      <c r="X113" s="148"/>
      <c r="Y113" s="152">
        <f>SUM(Y114:Y115)</f>
        <v>0</v>
      </c>
      <c r="Z113" s="148"/>
      <c r="AA113" s="153">
        <f>SUM(AA114:AA115)</f>
        <v>0</v>
      </c>
      <c r="AR113" s="154" t="s">
        <v>81</v>
      </c>
      <c r="AT113" s="155" t="s">
        <v>73</v>
      </c>
      <c r="AU113" s="155" t="s">
        <v>81</v>
      </c>
      <c r="AY113" s="154" t="s">
        <v>169</v>
      </c>
      <c r="BK113" s="156">
        <f>SUM(BK114:BK115)</f>
        <v>1255000</v>
      </c>
    </row>
    <row r="114" spans="2:65" s="1" customFormat="1" ht="16.5" customHeight="1">
      <c r="B114" s="32"/>
      <c r="C114" s="158" t="s">
        <v>81</v>
      </c>
      <c r="D114" s="158" t="s">
        <v>170</v>
      </c>
      <c r="E114" s="159" t="s">
        <v>348</v>
      </c>
      <c r="F114" s="213" t="s">
        <v>116</v>
      </c>
      <c r="G114" s="213"/>
      <c r="H114" s="213"/>
      <c r="I114" s="213"/>
      <c r="J114" s="160" t="s">
        <v>198</v>
      </c>
      <c r="K114" s="161">
        <v>755</v>
      </c>
      <c r="L114" s="214">
        <v>1000</v>
      </c>
      <c r="M114" s="214"/>
      <c r="N114" s="214">
        <f>ROUND(L114*K114,2)</f>
        <v>755000</v>
      </c>
      <c r="O114" s="214"/>
      <c r="P114" s="214"/>
      <c r="Q114" s="214"/>
      <c r="R114" s="34"/>
      <c r="T114" s="162" t="s">
        <v>20</v>
      </c>
      <c r="U114" s="41" t="s">
        <v>39</v>
      </c>
      <c r="V114" s="163">
        <v>0</v>
      </c>
      <c r="W114" s="163">
        <f>V114*K114</f>
        <v>0</v>
      </c>
      <c r="X114" s="163">
        <v>0</v>
      </c>
      <c r="Y114" s="163">
        <f>X114*K114</f>
        <v>0</v>
      </c>
      <c r="Z114" s="163">
        <v>0</v>
      </c>
      <c r="AA114" s="164">
        <f>Z114*K114</f>
        <v>0</v>
      </c>
      <c r="AR114" s="19" t="s">
        <v>174</v>
      </c>
      <c r="AT114" s="19" t="s">
        <v>170</v>
      </c>
      <c r="AU114" s="19" t="s">
        <v>86</v>
      </c>
      <c r="AY114" s="19" t="s">
        <v>169</v>
      </c>
      <c r="BE114" s="165">
        <f>IF(U114="základní",N114,0)</f>
        <v>755000</v>
      </c>
      <c r="BF114" s="165">
        <f>IF(U114="snížená",N114,0)</f>
        <v>0</v>
      </c>
      <c r="BG114" s="165">
        <f>IF(U114="zákl. přenesená",N114,0)</f>
        <v>0</v>
      </c>
      <c r="BH114" s="165">
        <f>IF(U114="sníž. přenesená",N114,0)</f>
        <v>0</v>
      </c>
      <c r="BI114" s="165">
        <f>IF(U114="nulová",N114,0)</f>
        <v>0</v>
      </c>
      <c r="BJ114" s="19" t="s">
        <v>81</v>
      </c>
      <c r="BK114" s="165">
        <f>ROUND(L114*K114,2)</f>
        <v>755000</v>
      </c>
      <c r="BL114" s="19" t="s">
        <v>174</v>
      </c>
      <c r="BM114" s="19" t="s">
        <v>393</v>
      </c>
    </row>
    <row r="115" spans="2:65" s="1" customFormat="1" ht="16.5" customHeight="1">
      <c r="B115" s="32"/>
      <c r="C115" s="158" t="s">
        <v>86</v>
      </c>
      <c r="D115" s="158" t="s">
        <v>170</v>
      </c>
      <c r="E115" s="159" t="s">
        <v>351</v>
      </c>
      <c r="F115" s="213" t="s">
        <v>394</v>
      </c>
      <c r="G115" s="213"/>
      <c r="H115" s="213"/>
      <c r="I115" s="213"/>
      <c r="J115" s="160" t="s">
        <v>379</v>
      </c>
      <c r="K115" s="161">
        <v>1</v>
      </c>
      <c r="L115" s="214">
        <v>500000</v>
      </c>
      <c r="M115" s="214"/>
      <c r="N115" s="214">
        <f>ROUND(L115*K115,2)</f>
        <v>500000</v>
      </c>
      <c r="O115" s="214"/>
      <c r="P115" s="214"/>
      <c r="Q115" s="214"/>
      <c r="R115" s="34"/>
      <c r="T115" s="162" t="s">
        <v>20</v>
      </c>
      <c r="U115" s="166" t="s">
        <v>39</v>
      </c>
      <c r="V115" s="167">
        <v>0</v>
      </c>
      <c r="W115" s="167">
        <f>V115*K115</f>
        <v>0</v>
      </c>
      <c r="X115" s="167">
        <v>0</v>
      </c>
      <c r="Y115" s="167">
        <f>X115*K115</f>
        <v>0</v>
      </c>
      <c r="Z115" s="167">
        <v>0</v>
      </c>
      <c r="AA115" s="168">
        <f>Z115*K115</f>
        <v>0</v>
      </c>
      <c r="AR115" s="19" t="s">
        <v>174</v>
      </c>
      <c r="AT115" s="19" t="s">
        <v>170</v>
      </c>
      <c r="AU115" s="19" t="s">
        <v>86</v>
      </c>
      <c r="AY115" s="19" t="s">
        <v>169</v>
      </c>
      <c r="BE115" s="165">
        <f>IF(U115="základní",N115,0)</f>
        <v>500000</v>
      </c>
      <c r="BF115" s="165">
        <f>IF(U115="snížená",N115,0)</f>
        <v>0</v>
      </c>
      <c r="BG115" s="165">
        <f>IF(U115="zákl. přenesená",N115,0)</f>
        <v>0</v>
      </c>
      <c r="BH115" s="165">
        <f>IF(U115="sníž. přenesená",N115,0)</f>
        <v>0</v>
      </c>
      <c r="BI115" s="165">
        <f>IF(U115="nulová",N115,0)</f>
        <v>0</v>
      </c>
      <c r="BJ115" s="19" t="s">
        <v>81</v>
      </c>
      <c r="BK115" s="165">
        <f>ROUND(L115*K115,2)</f>
        <v>500000</v>
      </c>
      <c r="BL115" s="19" t="s">
        <v>174</v>
      </c>
      <c r="BM115" s="19" t="s">
        <v>395</v>
      </c>
    </row>
    <row r="116" spans="2:65" s="1" customFormat="1" ht="6.9" customHeight="1">
      <c r="B116" s="56"/>
      <c r="C116" s="57"/>
      <c r="D116" s="57"/>
      <c r="E116" s="57"/>
      <c r="F116" s="57"/>
      <c r="G116" s="57"/>
      <c r="H116" s="57"/>
      <c r="I116" s="57"/>
      <c r="J116" s="57"/>
      <c r="K116" s="57"/>
      <c r="L116" s="57"/>
      <c r="M116" s="57"/>
      <c r="N116" s="57"/>
      <c r="O116" s="57"/>
      <c r="P116" s="57"/>
      <c r="Q116" s="57"/>
      <c r="R116" s="58"/>
    </row>
  </sheetData>
  <sheetProtection algorithmName="SHA-512" hashValue="m9ZMPqh2c56OudFO90WlQlxRKjJQOKugOGAQgQlupU78qH1cvnbn7Sm6DiJUJJlyY82aI3lzv9t16EzD+1Yjsg==" saltValue="pCrOH4OSR62qeeWG4LDMWIr1saJsnO8xBhPbK2jjEnx+gHe7u+3RebENB/ZGDr89JBrQfXsyYGyUefKLVE4vSw==" spinCount="10" sheet="1" objects="1" scenarios="1" formatColumns="0" formatRows="0"/>
  <mergeCells count="61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M105:P105"/>
    <mergeCell ref="M107:Q107"/>
    <mergeCell ref="M108:Q108"/>
    <mergeCell ref="N89:Q89"/>
    <mergeCell ref="N90:Q90"/>
    <mergeCell ref="N92:Q92"/>
    <mergeCell ref="L94:Q94"/>
    <mergeCell ref="C100:Q100"/>
    <mergeCell ref="H1:K1"/>
    <mergeCell ref="S2:AC2"/>
    <mergeCell ref="F115:I115"/>
    <mergeCell ref="L115:M115"/>
    <mergeCell ref="N115:Q115"/>
    <mergeCell ref="N111:Q111"/>
    <mergeCell ref="N112:Q112"/>
    <mergeCell ref="N113:Q113"/>
    <mergeCell ref="F110:I110"/>
    <mergeCell ref="L110:M110"/>
    <mergeCell ref="N110:Q110"/>
    <mergeCell ref="F114:I114"/>
    <mergeCell ref="L114:M114"/>
    <mergeCell ref="N114:Q114"/>
    <mergeCell ref="F102:P102"/>
    <mergeCell ref="F103:P103"/>
  </mergeCells>
  <hyperlinks>
    <hyperlink ref="F1:G1" location="C2" display="1) Krycí list rozpočtu"/>
    <hyperlink ref="H1:K1" location="C86" display="2) Rekapitulace rozpočtu"/>
    <hyperlink ref="L1" location="C110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37"/>
  <sheetViews>
    <sheetView showGridLines="0" workbookViewId="0">
      <pane ySplit="1" topLeftCell="A2" activePane="bottomLeft" state="frozen"/>
      <selection pane="bottomLeft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2" width="12.28515625" hidden="1" customWidth="1"/>
    <col min="23" max="23" width="16.28515625" hidden="1" customWidth="1"/>
    <col min="24" max="24" width="12.140625" hidden="1" customWidth="1"/>
    <col min="25" max="25" width="15" hidden="1" customWidth="1"/>
    <col min="26" max="26" width="11" hidden="1" customWidth="1"/>
    <col min="27" max="27" width="15" hidden="1" customWidth="1"/>
    <col min="28" max="28" width="16.28515625" hidden="1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66" ht="21.75" customHeight="1">
      <c r="A1" s="116"/>
      <c r="B1" s="12"/>
      <c r="C1" s="12"/>
      <c r="D1" s="13" t="s">
        <v>1</v>
      </c>
      <c r="E1" s="12"/>
      <c r="F1" s="14" t="s">
        <v>125</v>
      </c>
      <c r="G1" s="14"/>
      <c r="H1" s="212" t="s">
        <v>126</v>
      </c>
      <c r="I1" s="212"/>
      <c r="J1" s="212"/>
      <c r="K1" s="212"/>
      <c r="L1" s="14" t="s">
        <v>127</v>
      </c>
      <c r="M1" s="12"/>
      <c r="N1" s="12"/>
      <c r="O1" s="13" t="s">
        <v>128</v>
      </c>
      <c r="P1" s="12"/>
      <c r="Q1" s="12"/>
      <c r="R1" s="12"/>
      <c r="S1" s="14" t="s">
        <v>129</v>
      </c>
      <c r="T1" s="14"/>
      <c r="U1" s="116"/>
      <c r="V1" s="116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spans="1:66" ht="36.9" customHeight="1">
      <c r="C2" s="207" t="s">
        <v>7</v>
      </c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S2" s="171" t="s">
        <v>8</v>
      </c>
      <c r="T2" s="172"/>
      <c r="U2" s="172"/>
      <c r="V2" s="172"/>
      <c r="W2" s="172"/>
      <c r="X2" s="172"/>
      <c r="Y2" s="172"/>
      <c r="Z2" s="172"/>
      <c r="AA2" s="172"/>
      <c r="AB2" s="172"/>
      <c r="AC2" s="172"/>
      <c r="AT2" s="19" t="s">
        <v>120</v>
      </c>
    </row>
    <row r="3" spans="1:66" ht="6.9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  <c r="AT3" s="19" t="s">
        <v>86</v>
      </c>
    </row>
    <row r="4" spans="1:66" ht="36.9" customHeight="1">
      <c r="B4" s="23"/>
      <c r="C4" s="196" t="s">
        <v>130</v>
      </c>
      <c r="D4" s="197"/>
      <c r="E4" s="197"/>
      <c r="F4" s="197"/>
      <c r="G4" s="197"/>
      <c r="H4" s="197"/>
      <c r="I4" s="197"/>
      <c r="J4" s="197"/>
      <c r="K4" s="197"/>
      <c r="L4" s="197"/>
      <c r="M4" s="197"/>
      <c r="N4" s="197"/>
      <c r="O4" s="197"/>
      <c r="P4" s="197"/>
      <c r="Q4" s="197"/>
      <c r="R4" s="24"/>
      <c r="T4" s="18" t="s">
        <v>13</v>
      </c>
      <c r="AT4" s="19" t="s">
        <v>6</v>
      </c>
    </row>
    <row r="5" spans="1:66" ht="6.9" customHeight="1">
      <c r="B5" s="23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4"/>
    </row>
    <row r="6" spans="1:66" ht="25.35" customHeight="1">
      <c r="B6" s="23"/>
      <c r="C6" s="25"/>
      <c r="D6" s="29" t="s">
        <v>17</v>
      </c>
      <c r="E6" s="25"/>
      <c r="F6" s="231" t="str">
        <f>'Rekapitulace stavby'!K6</f>
        <v>Dětské sportovně-kulturní centrum Staré Brno</v>
      </c>
      <c r="G6" s="232"/>
      <c r="H6" s="232"/>
      <c r="I6" s="232"/>
      <c r="J6" s="232"/>
      <c r="K6" s="232"/>
      <c r="L6" s="232"/>
      <c r="M6" s="232"/>
      <c r="N6" s="232"/>
      <c r="O6" s="232"/>
      <c r="P6" s="232"/>
      <c r="Q6" s="25"/>
      <c r="R6" s="24"/>
    </row>
    <row r="7" spans="1:66" s="1" customFormat="1" ht="32.85" customHeight="1">
      <c r="B7" s="32"/>
      <c r="C7" s="33"/>
      <c r="D7" s="28" t="s">
        <v>131</v>
      </c>
      <c r="E7" s="33"/>
      <c r="F7" s="210" t="s">
        <v>396</v>
      </c>
      <c r="G7" s="225"/>
      <c r="H7" s="225"/>
      <c r="I7" s="225"/>
      <c r="J7" s="225"/>
      <c r="K7" s="225"/>
      <c r="L7" s="225"/>
      <c r="M7" s="225"/>
      <c r="N7" s="225"/>
      <c r="O7" s="225"/>
      <c r="P7" s="225"/>
      <c r="Q7" s="33"/>
      <c r="R7" s="34"/>
    </row>
    <row r="8" spans="1:66" s="1" customFormat="1" ht="14.4" customHeight="1">
      <c r="B8" s="32"/>
      <c r="C8" s="33"/>
      <c r="D8" s="29" t="s">
        <v>19</v>
      </c>
      <c r="E8" s="33"/>
      <c r="F8" s="27" t="s">
        <v>20</v>
      </c>
      <c r="G8" s="33"/>
      <c r="H8" s="33"/>
      <c r="I8" s="33"/>
      <c r="J8" s="33"/>
      <c r="K8" s="33"/>
      <c r="L8" s="33"/>
      <c r="M8" s="29" t="s">
        <v>21</v>
      </c>
      <c r="N8" s="33"/>
      <c r="O8" s="27" t="s">
        <v>20</v>
      </c>
      <c r="P8" s="33"/>
      <c r="Q8" s="33"/>
      <c r="R8" s="34"/>
    </row>
    <row r="9" spans="1:66" s="1" customFormat="1" ht="14.4" customHeight="1">
      <c r="B9" s="32"/>
      <c r="C9" s="33"/>
      <c r="D9" s="29" t="s">
        <v>22</v>
      </c>
      <c r="E9" s="33"/>
      <c r="F9" s="27" t="s">
        <v>23</v>
      </c>
      <c r="G9" s="33"/>
      <c r="H9" s="33"/>
      <c r="I9" s="33"/>
      <c r="J9" s="33"/>
      <c r="K9" s="33"/>
      <c r="L9" s="33"/>
      <c r="M9" s="29" t="s">
        <v>24</v>
      </c>
      <c r="N9" s="33"/>
      <c r="O9" s="226" t="str">
        <f>'Rekapitulace stavby'!AN8</f>
        <v>17. 2. 2018</v>
      </c>
      <c r="P9" s="226"/>
      <c r="Q9" s="33"/>
      <c r="R9" s="34"/>
    </row>
    <row r="10" spans="1:66" s="1" customFormat="1" ht="10.95" customHeight="1">
      <c r="B10" s="32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4"/>
    </row>
    <row r="11" spans="1:66" s="1" customFormat="1" ht="14.4" customHeight="1">
      <c r="B11" s="32"/>
      <c r="C11" s="33"/>
      <c r="D11" s="29" t="s">
        <v>26</v>
      </c>
      <c r="E11" s="33"/>
      <c r="F11" s="33"/>
      <c r="G11" s="33"/>
      <c r="H11" s="33"/>
      <c r="I11" s="33"/>
      <c r="J11" s="33"/>
      <c r="K11" s="33"/>
      <c r="L11" s="33"/>
      <c r="M11" s="29" t="s">
        <v>27</v>
      </c>
      <c r="N11" s="33"/>
      <c r="O11" s="209" t="str">
        <f>IF('Rekapitulace stavby'!AN10="","",'Rekapitulace stavby'!AN10)</f>
        <v/>
      </c>
      <c r="P11" s="209"/>
      <c r="Q11" s="33"/>
      <c r="R11" s="34"/>
    </row>
    <row r="12" spans="1:66" s="1" customFormat="1" ht="18" customHeight="1">
      <c r="B12" s="32"/>
      <c r="C12" s="33"/>
      <c r="D12" s="33"/>
      <c r="E12" s="27" t="str">
        <f>IF('Rekapitulace stavby'!E11="","",'Rekapitulace stavby'!E11)</f>
        <v xml:space="preserve"> </v>
      </c>
      <c r="F12" s="33"/>
      <c r="G12" s="33"/>
      <c r="H12" s="33"/>
      <c r="I12" s="33"/>
      <c r="J12" s="33"/>
      <c r="K12" s="33"/>
      <c r="L12" s="33"/>
      <c r="M12" s="29" t="s">
        <v>29</v>
      </c>
      <c r="N12" s="33"/>
      <c r="O12" s="209" t="str">
        <f>IF('Rekapitulace stavby'!AN11="","",'Rekapitulace stavby'!AN11)</f>
        <v/>
      </c>
      <c r="P12" s="209"/>
      <c r="Q12" s="33"/>
      <c r="R12" s="34"/>
    </row>
    <row r="13" spans="1:66" s="1" customFormat="1" ht="6.9" customHeight="1">
      <c r="B13" s="32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4"/>
    </row>
    <row r="14" spans="1:66" s="1" customFormat="1" ht="14.4" customHeight="1">
      <c r="B14" s="32"/>
      <c r="C14" s="33"/>
      <c r="D14" s="29" t="s">
        <v>30</v>
      </c>
      <c r="E14" s="33"/>
      <c r="F14" s="33"/>
      <c r="G14" s="33"/>
      <c r="H14" s="33"/>
      <c r="I14" s="33"/>
      <c r="J14" s="33"/>
      <c r="K14" s="33"/>
      <c r="L14" s="33"/>
      <c r="M14" s="29" t="s">
        <v>27</v>
      </c>
      <c r="N14" s="33"/>
      <c r="O14" s="209" t="str">
        <f>IF('Rekapitulace stavby'!AN13="","",'Rekapitulace stavby'!AN13)</f>
        <v/>
      </c>
      <c r="P14" s="209"/>
      <c r="Q14" s="33"/>
      <c r="R14" s="34"/>
    </row>
    <row r="15" spans="1:66" s="1" customFormat="1" ht="18" customHeight="1">
      <c r="B15" s="32"/>
      <c r="C15" s="33"/>
      <c r="D15" s="33"/>
      <c r="E15" s="27" t="str">
        <f>IF('Rekapitulace stavby'!E14="","",'Rekapitulace stavby'!E14)</f>
        <v xml:space="preserve"> </v>
      </c>
      <c r="F15" s="33"/>
      <c r="G15" s="33"/>
      <c r="H15" s="33"/>
      <c r="I15" s="33"/>
      <c r="J15" s="33"/>
      <c r="K15" s="33"/>
      <c r="L15" s="33"/>
      <c r="M15" s="29" t="s">
        <v>29</v>
      </c>
      <c r="N15" s="33"/>
      <c r="O15" s="209" t="str">
        <f>IF('Rekapitulace stavby'!AN14="","",'Rekapitulace stavby'!AN14)</f>
        <v/>
      </c>
      <c r="P15" s="209"/>
      <c r="Q15" s="33"/>
      <c r="R15" s="34"/>
    </row>
    <row r="16" spans="1:66" s="1" customFormat="1" ht="6.9" customHeight="1">
      <c r="B16" s="32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4"/>
    </row>
    <row r="17" spans="2:18" s="1" customFormat="1" ht="14.4" customHeight="1">
      <c r="B17" s="32"/>
      <c r="C17" s="33"/>
      <c r="D17" s="29" t="s">
        <v>31</v>
      </c>
      <c r="E17" s="33"/>
      <c r="F17" s="33"/>
      <c r="G17" s="33"/>
      <c r="H17" s="33"/>
      <c r="I17" s="33"/>
      <c r="J17" s="33"/>
      <c r="K17" s="33"/>
      <c r="L17" s="33"/>
      <c r="M17" s="29" t="s">
        <v>27</v>
      </c>
      <c r="N17" s="33"/>
      <c r="O17" s="209" t="str">
        <f>IF('Rekapitulace stavby'!AN16="","",'Rekapitulace stavby'!AN16)</f>
        <v/>
      </c>
      <c r="P17" s="209"/>
      <c r="Q17" s="33"/>
      <c r="R17" s="34"/>
    </row>
    <row r="18" spans="2:18" s="1" customFormat="1" ht="18" customHeight="1">
      <c r="B18" s="32"/>
      <c r="C18" s="33"/>
      <c r="D18" s="33"/>
      <c r="E18" s="27" t="str">
        <f>IF('Rekapitulace stavby'!E17="","",'Rekapitulace stavby'!E17)</f>
        <v xml:space="preserve"> </v>
      </c>
      <c r="F18" s="33"/>
      <c r="G18" s="33"/>
      <c r="H18" s="33"/>
      <c r="I18" s="33"/>
      <c r="J18" s="33"/>
      <c r="K18" s="33"/>
      <c r="L18" s="33"/>
      <c r="M18" s="29" t="s">
        <v>29</v>
      </c>
      <c r="N18" s="33"/>
      <c r="O18" s="209" t="str">
        <f>IF('Rekapitulace stavby'!AN17="","",'Rekapitulace stavby'!AN17)</f>
        <v/>
      </c>
      <c r="P18" s="209"/>
      <c r="Q18" s="33"/>
      <c r="R18" s="34"/>
    </row>
    <row r="19" spans="2:18" s="1" customFormat="1" ht="6.9" customHeight="1">
      <c r="B19" s="32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4"/>
    </row>
    <row r="20" spans="2:18" s="1" customFormat="1" ht="14.4" customHeight="1">
      <c r="B20" s="32"/>
      <c r="C20" s="33"/>
      <c r="D20" s="29" t="s">
        <v>33</v>
      </c>
      <c r="E20" s="33"/>
      <c r="F20" s="33"/>
      <c r="G20" s="33"/>
      <c r="H20" s="33"/>
      <c r="I20" s="33"/>
      <c r="J20" s="33"/>
      <c r="K20" s="33"/>
      <c r="L20" s="33"/>
      <c r="M20" s="29" t="s">
        <v>27</v>
      </c>
      <c r="N20" s="33"/>
      <c r="O20" s="209" t="str">
        <f>IF('Rekapitulace stavby'!AN19="","",'Rekapitulace stavby'!AN19)</f>
        <v/>
      </c>
      <c r="P20" s="209"/>
      <c r="Q20" s="33"/>
      <c r="R20" s="34"/>
    </row>
    <row r="21" spans="2:18" s="1" customFormat="1" ht="18" customHeight="1">
      <c r="B21" s="32"/>
      <c r="C21" s="33"/>
      <c r="D21" s="33"/>
      <c r="E21" s="27" t="str">
        <f>IF('Rekapitulace stavby'!E20="","",'Rekapitulace stavby'!E20)</f>
        <v xml:space="preserve"> </v>
      </c>
      <c r="F21" s="33"/>
      <c r="G21" s="33"/>
      <c r="H21" s="33"/>
      <c r="I21" s="33"/>
      <c r="J21" s="33"/>
      <c r="K21" s="33"/>
      <c r="L21" s="33"/>
      <c r="M21" s="29" t="s">
        <v>29</v>
      </c>
      <c r="N21" s="33"/>
      <c r="O21" s="209" t="str">
        <f>IF('Rekapitulace stavby'!AN20="","",'Rekapitulace stavby'!AN20)</f>
        <v/>
      </c>
      <c r="P21" s="209"/>
      <c r="Q21" s="33"/>
      <c r="R21" s="34"/>
    </row>
    <row r="22" spans="2:18" s="1" customFormat="1" ht="6.9" customHeight="1">
      <c r="B22" s="32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4"/>
    </row>
    <row r="23" spans="2:18" s="1" customFormat="1" ht="14.4" customHeight="1">
      <c r="B23" s="32"/>
      <c r="C23" s="33"/>
      <c r="D23" s="29" t="s">
        <v>34</v>
      </c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4"/>
    </row>
    <row r="24" spans="2:18" s="1" customFormat="1" ht="16.5" customHeight="1">
      <c r="B24" s="32"/>
      <c r="C24" s="33"/>
      <c r="D24" s="33"/>
      <c r="E24" s="211" t="s">
        <v>20</v>
      </c>
      <c r="F24" s="211"/>
      <c r="G24" s="211"/>
      <c r="H24" s="211"/>
      <c r="I24" s="211"/>
      <c r="J24" s="211"/>
      <c r="K24" s="211"/>
      <c r="L24" s="211"/>
      <c r="M24" s="33"/>
      <c r="N24" s="33"/>
      <c r="O24" s="33"/>
      <c r="P24" s="33"/>
      <c r="Q24" s="33"/>
      <c r="R24" s="34"/>
    </row>
    <row r="25" spans="2:18" s="1" customFormat="1" ht="6.9" customHeight="1">
      <c r="B25" s="32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4"/>
    </row>
    <row r="26" spans="2:18" s="1" customFormat="1" ht="6.9" customHeight="1">
      <c r="B26" s="32"/>
      <c r="C26" s="33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33"/>
      <c r="R26" s="34"/>
    </row>
    <row r="27" spans="2:18" s="1" customFormat="1" ht="14.4" customHeight="1">
      <c r="B27" s="32"/>
      <c r="C27" s="33"/>
      <c r="D27" s="117" t="s">
        <v>135</v>
      </c>
      <c r="E27" s="33"/>
      <c r="F27" s="33"/>
      <c r="G27" s="33"/>
      <c r="H27" s="33"/>
      <c r="I27" s="33"/>
      <c r="J27" s="33"/>
      <c r="K27" s="33"/>
      <c r="L27" s="33"/>
      <c r="M27" s="203">
        <f>N88</f>
        <v>4215000</v>
      </c>
      <c r="N27" s="203"/>
      <c r="O27" s="203"/>
      <c r="P27" s="203"/>
      <c r="Q27" s="33"/>
      <c r="R27" s="34"/>
    </row>
    <row r="28" spans="2:18" s="1" customFormat="1" ht="14.4" customHeight="1">
      <c r="B28" s="32"/>
      <c r="C28" s="33"/>
      <c r="D28" s="31" t="s">
        <v>136</v>
      </c>
      <c r="E28" s="33"/>
      <c r="F28" s="33"/>
      <c r="G28" s="33"/>
      <c r="H28" s="33"/>
      <c r="I28" s="33"/>
      <c r="J28" s="33"/>
      <c r="K28" s="33"/>
      <c r="L28" s="33"/>
      <c r="M28" s="203">
        <f>N91</f>
        <v>0</v>
      </c>
      <c r="N28" s="203"/>
      <c r="O28" s="203"/>
      <c r="P28" s="203"/>
      <c r="Q28" s="33"/>
      <c r="R28" s="34"/>
    </row>
    <row r="29" spans="2:18" s="1" customFormat="1" ht="6.9" customHeight="1">
      <c r="B29" s="32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4"/>
    </row>
    <row r="30" spans="2:18" s="1" customFormat="1" ht="25.35" customHeight="1">
      <c r="B30" s="32"/>
      <c r="C30" s="33"/>
      <c r="D30" s="118" t="s">
        <v>37</v>
      </c>
      <c r="E30" s="33"/>
      <c r="F30" s="33"/>
      <c r="G30" s="33"/>
      <c r="H30" s="33"/>
      <c r="I30" s="33"/>
      <c r="J30" s="33"/>
      <c r="K30" s="33"/>
      <c r="L30" s="33"/>
      <c r="M30" s="239">
        <f>ROUND(M27+M28,2)</f>
        <v>4215000</v>
      </c>
      <c r="N30" s="225"/>
      <c r="O30" s="225"/>
      <c r="P30" s="225"/>
      <c r="Q30" s="33"/>
      <c r="R30" s="34"/>
    </row>
    <row r="31" spans="2:18" s="1" customFormat="1" ht="6.9" customHeight="1">
      <c r="B31" s="32"/>
      <c r="C31" s="33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33"/>
      <c r="R31" s="34"/>
    </row>
    <row r="32" spans="2:18" s="1" customFormat="1" ht="14.4" customHeight="1">
      <c r="B32" s="32"/>
      <c r="C32" s="33"/>
      <c r="D32" s="39" t="s">
        <v>38</v>
      </c>
      <c r="E32" s="39" t="s">
        <v>39</v>
      </c>
      <c r="F32" s="40">
        <v>0.21</v>
      </c>
      <c r="G32" s="119" t="s">
        <v>40</v>
      </c>
      <c r="H32" s="238">
        <f>ROUND((SUM(BE91:BE92)+SUM(BE110:BE136)), 2)</f>
        <v>4215000</v>
      </c>
      <c r="I32" s="225"/>
      <c r="J32" s="225"/>
      <c r="K32" s="33"/>
      <c r="L32" s="33"/>
      <c r="M32" s="238">
        <f>ROUND(ROUND((SUM(BE91:BE92)+SUM(BE110:BE136)), 2)*F32, 2)</f>
        <v>885150</v>
      </c>
      <c r="N32" s="225"/>
      <c r="O32" s="225"/>
      <c r="P32" s="225"/>
      <c r="Q32" s="33"/>
      <c r="R32" s="34"/>
    </row>
    <row r="33" spans="2:18" s="1" customFormat="1" ht="14.4" customHeight="1">
      <c r="B33" s="32"/>
      <c r="C33" s="33"/>
      <c r="D33" s="33"/>
      <c r="E33" s="39" t="s">
        <v>41</v>
      </c>
      <c r="F33" s="40">
        <v>0.15</v>
      </c>
      <c r="G33" s="119" t="s">
        <v>40</v>
      </c>
      <c r="H33" s="238">
        <f>ROUND((SUM(BF91:BF92)+SUM(BF110:BF136)), 2)</f>
        <v>0</v>
      </c>
      <c r="I33" s="225"/>
      <c r="J33" s="225"/>
      <c r="K33" s="33"/>
      <c r="L33" s="33"/>
      <c r="M33" s="238">
        <f>ROUND(ROUND((SUM(BF91:BF92)+SUM(BF110:BF136)), 2)*F33, 2)</f>
        <v>0</v>
      </c>
      <c r="N33" s="225"/>
      <c r="O33" s="225"/>
      <c r="P33" s="225"/>
      <c r="Q33" s="33"/>
      <c r="R33" s="34"/>
    </row>
    <row r="34" spans="2:18" s="1" customFormat="1" ht="14.4" hidden="1" customHeight="1">
      <c r="B34" s="32"/>
      <c r="C34" s="33"/>
      <c r="D34" s="33"/>
      <c r="E34" s="39" t="s">
        <v>42</v>
      </c>
      <c r="F34" s="40">
        <v>0.21</v>
      </c>
      <c r="G34" s="119" t="s">
        <v>40</v>
      </c>
      <c r="H34" s="238">
        <f>ROUND((SUM(BG91:BG92)+SUM(BG110:BG136)), 2)</f>
        <v>0</v>
      </c>
      <c r="I34" s="225"/>
      <c r="J34" s="225"/>
      <c r="K34" s="33"/>
      <c r="L34" s="33"/>
      <c r="M34" s="238">
        <v>0</v>
      </c>
      <c r="N34" s="225"/>
      <c r="O34" s="225"/>
      <c r="P34" s="225"/>
      <c r="Q34" s="33"/>
      <c r="R34" s="34"/>
    </row>
    <row r="35" spans="2:18" s="1" customFormat="1" ht="14.4" hidden="1" customHeight="1">
      <c r="B35" s="32"/>
      <c r="C35" s="33"/>
      <c r="D35" s="33"/>
      <c r="E35" s="39" t="s">
        <v>43</v>
      </c>
      <c r="F35" s="40">
        <v>0.15</v>
      </c>
      <c r="G35" s="119" t="s">
        <v>40</v>
      </c>
      <c r="H35" s="238">
        <f>ROUND((SUM(BH91:BH92)+SUM(BH110:BH136)), 2)</f>
        <v>0</v>
      </c>
      <c r="I35" s="225"/>
      <c r="J35" s="225"/>
      <c r="K35" s="33"/>
      <c r="L35" s="33"/>
      <c r="M35" s="238">
        <v>0</v>
      </c>
      <c r="N35" s="225"/>
      <c r="O35" s="225"/>
      <c r="P35" s="225"/>
      <c r="Q35" s="33"/>
      <c r="R35" s="34"/>
    </row>
    <row r="36" spans="2:18" s="1" customFormat="1" ht="14.4" hidden="1" customHeight="1">
      <c r="B36" s="32"/>
      <c r="C36" s="33"/>
      <c r="D36" s="33"/>
      <c r="E36" s="39" t="s">
        <v>44</v>
      </c>
      <c r="F36" s="40">
        <v>0</v>
      </c>
      <c r="G36" s="119" t="s">
        <v>40</v>
      </c>
      <c r="H36" s="238">
        <f>ROUND((SUM(BI91:BI92)+SUM(BI110:BI136)), 2)</f>
        <v>0</v>
      </c>
      <c r="I36" s="225"/>
      <c r="J36" s="225"/>
      <c r="K36" s="33"/>
      <c r="L36" s="33"/>
      <c r="M36" s="238">
        <v>0</v>
      </c>
      <c r="N36" s="225"/>
      <c r="O36" s="225"/>
      <c r="P36" s="225"/>
      <c r="Q36" s="33"/>
      <c r="R36" s="34"/>
    </row>
    <row r="37" spans="2:18" s="1" customFormat="1" ht="6.9" customHeight="1"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4"/>
    </row>
    <row r="38" spans="2:18" s="1" customFormat="1" ht="25.35" customHeight="1">
      <c r="B38" s="32"/>
      <c r="C38" s="115"/>
      <c r="D38" s="120" t="s">
        <v>45</v>
      </c>
      <c r="E38" s="76"/>
      <c r="F38" s="76"/>
      <c r="G38" s="121" t="s">
        <v>46</v>
      </c>
      <c r="H38" s="122" t="s">
        <v>47</v>
      </c>
      <c r="I38" s="76"/>
      <c r="J38" s="76"/>
      <c r="K38" s="76"/>
      <c r="L38" s="234">
        <f>SUM(M30:M36)</f>
        <v>5100150</v>
      </c>
      <c r="M38" s="234"/>
      <c r="N38" s="234"/>
      <c r="O38" s="234"/>
      <c r="P38" s="235"/>
      <c r="Q38" s="115"/>
      <c r="R38" s="34"/>
    </row>
    <row r="39" spans="2:18" s="1" customFormat="1" ht="14.4" customHeight="1">
      <c r="B39" s="32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4"/>
    </row>
    <row r="40" spans="2:18" s="1" customFormat="1" ht="14.4" customHeight="1">
      <c r="B40" s="32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4"/>
    </row>
    <row r="41" spans="2:18">
      <c r="B41" s="23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4"/>
    </row>
    <row r="42" spans="2:18">
      <c r="B42" s="23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4"/>
    </row>
    <row r="43" spans="2:18">
      <c r="B43" s="23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4"/>
    </row>
    <row r="44" spans="2:18">
      <c r="B44" s="23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4"/>
    </row>
    <row r="45" spans="2:18">
      <c r="B45" s="23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4"/>
    </row>
    <row r="46" spans="2:18">
      <c r="B46" s="23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4"/>
    </row>
    <row r="47" spans="2:18">
      <c r="B47" s="23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4"/>
    </row>
    <row r="48" spans="2:18">
      <c r="B48" s="23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4"/>
    </row>
    <row r="49" spans="2:18">
      <c r="B49" s="23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4"/>
    </row>
    <row r="50" spans="2:18" s="1" customFormat="1" ht="14.4">
      <c r="B50" s="32"/>
      <c r="C50" s="33"/>
      <c r="D50" s="47" t="s">
        <v>48</v>
      </c>
      <c r="E50" s="48"/>
      <c r="F50" s="48"/>
      <c r="G50" s="48"/>
      <c r="H50" s="49"/>
      <c r="I50" s="33"/>
      <c r="J50" s="47" t="s">
        <v>49</v>
      </c>
      <c r="K50" s="48"/>
      <c r="L50" s="48"/>
      <c r="M50" s="48"/>
      <c r="N50" s="48"/>
      <c r="O50" s="48"/>
      <c r="P50" s="49"/>
      <c r="Q50" s="33"/>
      <c r="R50" s="34"/>
    </row>
    <row r="51" spans="2:18">
      <c r="B51" s="23"/>
      <c r="C51" s="25"/>
      <c r="D51" s="50"/>
      <c r="E51" s="25"/>
      <c r="F51" s="25"/>
      <c r="G51" s="25"/>
      <c r="H51" s="51"/>
      <c r="I51" s="25"/>
      <c r="J51" s="50"/>
      <c r="K51" s="25"/>
      <c r="L51" s="25"/>
      <c r="M51" s="25"/>
      <c r="N51" s="25"/>
      <c r="O51" s="25"/>
      <c r="P51" s="51"/>
      <c r="Q51" s="25"/>
      <c r="R51" s="24"/>
    </row>
    <row r="52" spans="2:18">
      <c r="B52" s="23"/>
      <c r="C52" s="25"/>
      <c r="D52" s="50"/>
      <c r="E52" s="25"/>
      <c r="F52" s="25"/>
      <c r="G52" s="25"/>
      <c r="H52" s="51"/>
      <c r="I52" s="25"/>
      <c r="J52" s="50"/>
      <c r="K52" s="25"/>
      <c r="L52" s="25"/>
      <c r="M52" s="25"/>
      <c r="N52" s="25"/>
      <c r="O52" s="25"/>
      <c r="P52" s="51"/>
      <c r="Q52" s="25"/>
      <c r="R52" s="24"/>
    </row>
    <row r="53" spans="2:18">
      <c r="B53" s="23"/>
      <c r="C53" s="25"/>
      <c r="D53" s="50"/>
      <c r="E53" s="25"/>
      <c r="F53" s="25"/>
      <c r="G53" s="25"/>
      <c r="H53" s="51"/>
      <c r="I53" s="25"/>
      <c r="J53" s="50"/>
      <c r="K53" s="25"/>
      <c r="L53" s="25"/>
      <c r="M53" s="25"/>
      <c r="N53" s="25"/>
      <c r="O53" s="25"/>
      <c r="P53" s="51"/>
      <c r="Q53" s="25"/>
      <c r="R53" s="24"/>
    </row>
    <row r="54" spans="2:18">
      <c r="B54" s="23"/>
      <c r="C54" s="25"/>
      <c r="D54" s="50"/>
      <c r="E54" s="25"/>
      <c r="F54" s="25"/>
      <c r="G54" s="25"/>
      <c r="H54" s="51"/>
      <c r="I54" s="25"/>
      <c r="J54" s="50"/>
      <c r="K54" s="25"/>
      <c r="L54" s="25"/>
      <c r="M54" s="25"/>
      <c r="N54" s="25"/>
      <c r="O54" s="25"/>
      <c r="P54" s="51"/>
      <c r="Q54" s="25"/>
      <c r="R54" s="24"/>
    </row>
    <row r="55" spans="2:18">
      <c r="B55" s="23"/>
      <c r="C55" s="25"/>
      <c r="D55" s="50"/>
      <c r="E55" s="25"/>
      <c r="F55" s="25"/>
      <c r="G55" s="25"/>
      <c r="H55" s="51"/>
      <c r="I55" s="25"/>
      <c r="J55" s="50"/>
      <c r="K55" s="25"/>
      <c r="L55" s="25"/>
      <c r="M55" s="25"/>
      <c r="N55" s="25"/>
      <c r="O55" s="25"/>
      <c r="P55" s="51"/>
      <c r="Q55" s="25"/>
      <c r="R55" s="24"/>
    </row>
    <row r="56" spans="2:18">
      <c r="B56" s="23"/>
      <c r="C56" s="25"/>
      <c r="D56" s="50"/>
      <c r="E56" s="25"/>
      <c r="F56" s="25"/>
      <c r="G56" s="25"/>
      <c r="H56" s="51"/>
      <c r="I56" s="25"/>
      <c r="J56" s="50"/>
      <c r="K56" s="25"/>
      <c r="L56" s="25"/>
      <c r="M56" s="25"/>
      <c r="N56" s="25"/>
      <c r="O56" s="25"/>
      <c r="P56" s="51"/>
      <c r="Q56" s="25"/>
      <c r="R56" s="24"/>
    </row>
    <row r="57" spans="2:18">
      <c r="B57" s="23"/>
      <c r="C57" s="25"/>
      <c r="D57" s="50"/>
      <c r="E57" s="25"/>
      <c r="F57" s="25"/>
      <c r="G57" s="25"/>
      <c r="H57" s="51"/>
      <c r="I57" s="25"/>
      <c r="J57" s="50"/>
      <c r="K57" s="25"/>
      <c r="L57" s="25"/>
      <c r="M57" s="25"/>
      <c r="N57" s="25"/>
      <c r="O57" s="25"/>
      <c r="P57" s="51"/>
      <c r="Q57" s="25"/>
      <c r="R57" s="24"/>
    </row>
    <row r="58" spans="2:18">
      <c r="B58" s="23"/>
      <c r="C58" s="25"/>
      <c r="D58" s="50"/>
      <c r="E58" s="25"/>
      <c r="F58" s="25"/>
      <c r="G58" s="25"/>
      <c r="H58" s="51"/>
      <c r="I58" s="25"/>
      <c r="J58" s="50"/>
      <c r="K58" s="25"/>
      <c r="L58" s="25"/>
      <c r="M58" s="25"/>
      <c r="N58" s="25"/>
      <c r="O58" s="25"/>
      <c r="P58" s="51"/>
      <c r="Q58" s="25"/>
      <c r="R58" s="24"/>
    </row>
    <row r="59" spans="2:18" s="1" customFormat="1" ht="14.4">
      <c r="B59" s="32"/>
      <c r="C59" s="33"/>
      <c r="D59" s="52" t="s">
        <v>50</v>
      </c>
      <c r="E59" s="53"/>
      <c r="F59" s="53"/>
      <c r="G59" s="54" t="s">
        <v>51</v>
      </c>
      <c r="H59" s="55"/>
      <c r="I59" s="33"/>
      <c r="J59" s="52" t="s">
        <v>50</v>
      </c>
      <c r="K59" s="53"/>
      <c r="L59" s="53"/>
      <c r="M59" s="53"/>
      <c r="N59" s="54" t="s">
        <v>51</v>
      </c>
      <c r="O59" s="53"/>
      <c r="P59" s="55"/>
      <c r="Q59" s="33"/>
      <c r="R59" s="34"/>
    </row>
    <row r="60" spans="2:18">
      <c r="B60" s="23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4"/>
    </row>
    <row r="61" spans="2:18" s="1" customFormat="1" ht="14.4">
      <c r="B61" s="32"/>
      <c r="C61" s="33"/>
      <c r="D61" s="47" t="s">
        <v>52</v>
      </c>
      <c r="E61" s="48"/>
      <c r="F61" s="48"/>
      <c r="G61" s="48"/>
      <c r="H61" s="49"/>
      <c r="I61" s="33"/>
      <c r="J61" s="47" t="s">
        <v>53</v>
      </c>
      <c r="K61" s="48"/>
      <c r="L61" s="48"/>
      <c r="M61" s="48"/>
      <c r="N61" s="48"/>
      <c r="O61" s="48"/>
      <c r="P61" s="49"/>
      <c r="Q61" s="33"/>
      <c r="R61" s="34"/>
    </row>
    <row r="62" spans="2:18">
      <c r="B62" s="23"/>
      <c r="C62" s="25"/>
      <c r="D62" s="50"/>
      <c r="E62" s="25"/>
      <c r="F62" s="25"/>
      <c r="G62" s="25"/>
      <c r="H62" s="51"/>
      <c r="I62" s="25"/>
      <c r="J62" s="50"/>
      <c r="K62" s="25"/>
      <c r="L62" s="25"/>
      <c r="M62" s="25"/>
      <c r="N62" s="25"/>
      <c r="O62" s="25"/>
      <c r="P62" s="51"/>
      <c r="Q62" s="25"/>
      <c r="R62" s="24"/>
    </row>
    <row r="63" spans="2:18">
      <c r="B63" s="23"/>
      <c r="C63" s="25"/>
      <c r="D63" s="50"/>
      <c r="E63" s="25"/>
      <c r="F63" s="25"/>
      <c r="G63" s="25"/>
      <c r="H63" s="51"/>
      <c r="I63" s="25"/>
      <c r="J63" s="50"/>
      <c r="K63" s="25"/>
      <c r="L63" s="25"/>
      <c r="M63" s="25"/>
      <c r="N63" s="25"/>
      <c r="O63" s="25"/>
      <c r="P63" s="51"/>
      <c r="Q63" s="25"/>
      <c r="R63" s="24"/>
    </row>
    <row r="64" spans="2:18">
      <c r="B64" s="23"/>
      <c r="C64" s="25"/>
      <c r="D64" s="50"/>
      <c r="E64" s="25"/>
      <c r="F64" s="25"/>
      <c r="G64" s="25"/>
      <c r="H64" s="51"/>
      <c r="I64" s="25"/>
      <c r="J64" s="50"/>
      <c r="K64" s="25"/>
      <c r="L64" s="25"/>
      <c r="M64" s="25"/>
      <c r="N64" s="25"/>
      <c r="O64" s="25"/>
      <c r="P64" s="51"/>
      <c r="Q64" s="25"/>
      <c r="R64" s="24"/>
    </row>
    <row r="65" spans="2:21">
      <c r="B65" s="23"/>
      <c r="C65" s="25"/>
      <c r="D65" s="50"/>
      <c r="E65" s="25"/>
      <c r="F65" s="25"/>
      <c r="G65" s="25"/>
      <c r="H65" s="51"/>
      <c r="I65" s="25"/>
      <c r="J65" s="50"/>
      <c r="K65" s="25"/>
      <c r="L65" s="25"/>
      <c r="M65" s="25"/>
      <c r="N65" s="25"/>
      <c r="O65" s="25"/>
      <c r="P65" s="51"/>
      <c r="Q65" s="25"/>
      <c r="R65" s="24"/>
    </row>
    <row r="66" spans="2:21">
      <c r="B66" s="23"/>
      <c r="C66" s="25"/>
      <c r="D66" s="50"/>
      <c r="E66" s="25"/>
      <c r="F66" s="25"/>
      <c r="G66" s="25"/>
      <c r="H66" s="51"/>
      <c r="I66" s="25"/>
      <c r="J66" s="50"/>
      <c r="K66" s="25"/>
      <c r="L66" s="25"/>
      <c r="M66" s="25"/>
      <c r="N66" s="25"/>
      <c r="O66" s="25"/>
      <c r="P66" s="51"/>
      <c r="Q66" s="25"/>
      <c r="R66" s="24"/>
    </row>
    <row r="67" spans="2:21">
      <c r="B67" s="23"/>
      <c r="C67" s="25"/>
      <c r="D67" s="50"/>
      <c r="E67" s="25"/>
      <c r="F67" s="25"/>
      <c r="G67" s="25"/>
      <c r="H67" s="51"/>
      <c r="I67" s="25"/>
      <c r="J67" s="50"/>
      <c r="K67" s="25"/>
      <c r="L67" s="25"/>
      <c r="M67" s="25"/>
      <c r="N67" s="25"/>
      <c r="O67" s="25"/>
      <c r="P67" s="51"/>
      <c r="Q67" s="25"/>
      <c r="R67" s="24"/>
    </row>
    <row r="68" spans="2:21">
      <c r="B68" s="23"/>
      <c r="C68" s="25"/>
      <c r="D68" s="50"/>
      <c r="E68" s="25"/>
      <c r="F68" s="25"/>
      <c r="G68" s="25"/>
      <c r="H68" s="51"/>
      <c r="I68" s="25"/>
      <c r="J68" s="50"/>
      <c r="K68" s="25"/>
      <c r="L68" s="25"/>
      <c r="M68" s="25"/>
      <c r="N68" s="25"/>
      <c r="O68" s="25"/>
      <c r="P68" s="51"/>
      <c r="Q68" s="25"/>
      <c r="R68" s="24"/>
    </row>
    <row r="69" spans="2:21">
      <c r="B69" s="23"/>
      <c r="C69" s="25"/>
      <c r="D69" s="50"/>
      <c r="E69" s="25"/>
      <c r="F69" s="25"/>
      <c r="G69" s="25"/>
      <c r="H69" s="51"/>
      <c r="I69" s="25"/>
      <c r="J69" s="50"/>
      <c r="K69" s="25"/>
      <c r="L69" s="25"/>
      <c r="M69" s="25"/>
      <c r="N69" s="25"/>
      <c r="O69" s="25"/>
      <c r="P69" s="51"/>
      <c r="Q69" s="25"/>
      <c r="R69" s="24"/>
    </row>
    <row r="70" spans="2:21" s="1" customFormat="1" ht="14.4">
      <c r="B70" s="32"/>
      <c r="C70" s="33"/>
      <c r="D70" s="52" t="s">
        <v>50</v>
      </c>
      <c r="E70" s="53"/>
      <c r="F70" s="53"/>
      <c r="G70" s="54" t="s">
        <v>51</v>
      </c>
      <c r="H70" s="55"/>
      <c r="I70" s="33"/>
      <c r="J70" s="52" t="s">
        <v>50</v>
      </c>
      <c r="K70" s="53"/>
      <c r="L70" s="53"/>
      <c r="M70" s="53"/>
      <c r="N70" s="54" t="s">
        <v>51</v>
      </c>
      <c r="O70" s="53"/>
      <c r="P70" s="55"/>
      <c r="Q70" s="33"/>
      <c r="R70" s="34"/>
    </row>
    <row r="71" spans="2:21" s="1" customFormat="1" ht="14.4" customHeight="1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8"/>
    </row>
    <row r="75" spans="2:21" s="1" customFormat="1" ht="6.9" customHeight="1">
      <c r="B75" s="123"/>
      <c r="C75" s="124"/>
      <c r="D75" s="124"/>
      <c r="E75" s="124"/>
      <c r="F75" s="124"/>
      <c r="G75" s="124"/>
      <c r="H75" s="124"/>
      <c r="I75" s="124"/>
      <c r="J75" s="124"/>
      <c r="K75" s="124"/>
      <c r="L75" s="124"/>
      <c r="M75" s="124"/>
      <c r="N75" s="124"/>
      <c r="O75" s="124"/>
      <c r="P75" s="124"/>
      <c r="Q75" s="124"/>
      <c r="R75" s="125"/>
    </row>
    <row r="76" spans="2:21" s="1" customFormat="1" ht="36.9" customHeight="1">
      <c r="B76" s="32"/>
      <c r="C76" s="196" t="s">
        <v>137</v>
      </c>
      <c r="D76" s="197"/>
      <c r="E76" s="197"/>
      <c r="F76" s="197"/>
      <c r="G76" s="197"/>
      <c r="H76" s="197"/>
      <c r="I76" s="197"/>
      <c r="J76" s="197"/>
      <c r="K76" s="197"/>
      <c r="L76" s="197"/>
      <c r="M76" s="197"/>
      <c r="N76" s="197"/>
      <c r="O76" s="197"/>
      <c r="P76" s="197"/>
      <c r="Q76" s="197"/>
      <c r="R76" s="34"/>
      <c r="T76" s="126"/>
      <c r="U76" s="126"/>
    </row>
    <row r="77" spans="2:21" s="1" customFormat="1" ht="6.9" customHeight="1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4"/>
      <c r="T77" s="126"/>
      <c r="U77" s="126"/>
    </row>
    <row r="78" spans="2:21" s="1" customFormat="1" ht="30" customHeight="1">
      <c r="B78" s="32"/>
      <c r="C78" s="29" t="s">
        <v>17</v>
      </c>
      <c r="D78" s="33"/>
      <c r="E78" s="33"/>
      <c r="F78" s="231" t="str">
        <f>F6</f>
        <v>Dětské sportovně-kulturní centrum Staré Brno</v>
      </c>
      <c r="G78" s="232"/>
      <c r="H78" s="232"/>
      <c r="I78" s="232"/>
      <c r="J78" s="232"/>
      <c r="K78" s="232"/>
      <c r="L78" s="232"/>
      <c r="M78" s="232"/>
      <c r="N78" s="232"/>
      <c r="O78" s="232"/>
      <c r="P78" s="232"/>
      <c r="Q78" s="33"/>
      <c r="R78" s="34"/>
      <c r="T78" s="126"/>
      <c r="U78" s="126"/>
    </row>
    <row r="79" spans="2:21" s="1" customFormat="1" ht="36.9" customHeight="1">
      <c r="B79" s="32"/>
      <c r="C79" s="66" t="s">
        <v>131</v>
      </c>
      <c r="D79" s="33"/>
      <c r="E79" s="33"/>
      <c r="F79" s="198" t="str">
        <f>F7</f>
        <v>SO90 - Vedlejší a ostatní náklady</v>
      </c>
      <c r="G79" s="225"/>
      <c r="H79" s="225"/>
      <c r="I79" s="225"/>
      <c r="J79" s="225"/>
      <c r="K79" s="225"/>
      <c r="L79" s="225"/>
      <c r="M79" s="225"/>
      <c r="N79" s="225"/>
      <c r="O79" s="225"/>
      <c r="P79" s="225"/>
      <c r="Q79" s="33"/>
      <c r="R79" s="34"/>
      <c r="T79" s="126"/>
      <c r="U79" s="126"/>
    </row>
    <row r="80" spans="2:21" s="1" customFormat="1" ht="6.9" customHeight="1">
      <c r="B80" s="32"/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33"/>
      <c r="Q80" s="33"/>
      <c r="R80" s="34"/>
      <c r="T80" s="126"/>
      <c r="U80" s="126"/>
    </row>
    <row r="81" spans="2:47" s="1" customFormat="1" ht="18" customHeight="1">
      <c r="B81" s="32"/>
      <c r="C81" s="29" t="s">
        <v>22</v>
      </c>
      <c r="D81" s="33"/>
      <c r="E81" s="33"/>
      <c r="F81" s="27" t="str">
        <f>F9</f>
        <v>Brno</v>
      </c>
      <c r="G81" s="33"/>
      <c r="H81" s="33"/>
      <c r="I81" s="33"/>
      <c r="J81" s="33"/>
      <c r="K81" s="29" t="s">
        <v>24</v>
      </c>
      <c r="L81" s="33"/>
      <c r="M81" s="226" t="str">
        <f>IF(O9="","",O9)</f>
        <v>17. 2. 2018</v>
      </c>
      <c r="N81" s="226"/>
      <c r="O81" s="226"/>
      <c r="P81" s="226"/>
      <c r="Q81" s="33"/>
      <c r="R81" s="34"/>
      <c r="T81" s="126"/>
      <c r="U81" s="126"/>
    </row>
    <row r="82" spans="2:47" s="1" customFormat="1" ht="6.9" customHeight="1">
      <c r="B82" s="32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4"/>
      <c r="T82" s="126"/>
      <c r="U82" s="126"/>
    </row>
    <row r="83" spans="2:47" s="1" customFormat="1" ht="13.2">
      <c r="B83" s="32"/>
      <c r="C83" s="29" t="s">
        <v>26</v>
      </c>
      <c r="D83" s="33"/>
      <c r="E83" s="33"/>
      <c r="F83" s="27" t="str">
        <f>E12</f>
        <v xml:space="preserve"> </v>
      </c>
      <c r="G83" s="33"/>
      <c r="H83" s="33"/>
      <c r="I83" s="33"/>
      <c r="J83" s="33"/>
      <c r="K83" s="29" t="s">
        <v>31</v>
      </c>
      <c r="L83" s="33"/>
      <c r="M83" s="209" t="str">
        <f>E18</f>
        <v xml:space="preserve"> </v>
      </c>
      <c r="N83" s="209"/>
      <c r="O83" s="209"/>
      <c r="P83" s="209"/>
      <c r="Q83" s="209"/>
      <c r="R83" s="34"/>
      <c r="T83" s="126"/>
      <c r="U83" s="126"/>
    </row>
    <row r="84" spans="2:47" s="1" customFormat="1" ht="14.4" customHeight="1">
      <c r="B84" s="32"/>
      <c r="C84" s="29" t="s">
        <v>30</v>
      </c>
      <c r="D84" s="33"/>
      <c r="E84" s="33"/>
      <c r="F84" s="27" t="str">
        <f>IF(E15="","",E15)</f>
        <v xml:space="preserve"> </v>
      </c>
      <c r="G84" s="33"/>
      <c r="H84" s="33"/>
      <c r="I84" s="33"/>
      <c r="J84" s="33"/>
      <c r="K84" s="29" t="s">
        <v>33</v>
      </c>
      <c r="L84" s="33"/>
      <c r="M84" s="209" t="str">
        <f>E21</f>
        <v xml:space="preserve"> </v>
      </c>
      <c r="N84" s="209"/>
      <c r="O84" s="209"/>
      <c r="P84" s="209"/>
      <c r="Q84" s="209"/>
      <c r="R84" s="34"/>
      <c r="T84" s="126"/>
      <c r="U84" s="126"/>
    </row>
    <row r="85" spans="2:47" s="1" customFormat="1" ht="10.35" customHeight="1">
      <c r="B85" s="32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4"/>
      <c r="T85" s="126"/>
      <c r="U85" s="126"/>
    </row>
    <row r="86" spans="2:47" s="1" customFormat="1" ht="29.25" customHeight="1">
      <c r="B86" s="32"/>
      <c r="C86" s="236" t="s">
        <v>138</v>
      </c>
      <c r="D86" s="237"/>
      <c r="E86" s="237"/>
      <c r="F86" s="237"/>
      <c r="G86" s="237"/>
      <c r="H86" s="115"/>
      <c r="I86" s="115"/>
      <c r="J86" s="115"/>
      <c r="K86" s="115"/>
      <c r="L86" s="115"/>
      <c r="M86" s="115"/>
      <c r="N86" s="236" t="s">
        <v>139</v>
      </c>
      <c r="O86" s="237"/>
      <c r="P86" s="237"/>
      <c r="Q86" s="237"/>
      <c r="R86" s="34"/>
      <c r="T86" s="126"/>
      <c r="U86" s="126"/>
    </row>
    <row r="87" spans="2:47" s="1" customFormat="1" ht="10.35" customHeight="1">
      <c r="B87" s="32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4"/>
      <c r="T87" s="126"/>
      <c r="U87" s="126"/>
    </row>
    <row r="88" spans="2:47" s="1" customFormat="1" ht="29.25" customHeight="1">
      <c r="B88" s="32"/>
      <c r="C88" s="128" t="s">
        <v>140</v>
      </c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169">
        <f>N110</f>
        <v>4215000</v>
      </c>
      <c r="O88" s="229"/>
      <c r="P88" s="229"/>
      <c r="Q88" s="229"/>
      <c r="R88" s="34"/>
      <c r="T88" s="126"/>
      <c r="U88" s="126"/>
      <c r="AU88" s="19" t="s">
        <v>141</v>
      </c>
    </row>
    <row r="89" spans="2:47" s="7" customFormat="1" ht="24.9" customHeight="1">
      <c r="B89" s="129"/>
      <c r="C89" s="130"/>
      <c r="D89" s="131" t="s">
        <v>397</v>
      </c>
      <c r="E89" s="130"/>
      <c r="F89" s="130"/>
      <c r="G89" s="130"/>
      <c r="H89" s="130"/>
      <c r="I89" s="130"/>
      <c r="J89" s="130"/>
      <c r="K89" s="130"/>
      <c r="L89" s="130"/>
      <c r="M89" s="130"/>
      <c r="N89" s="218">
        <f>N111</f>
        <v>4215000</v>
      </c>
      <c r="O89" s="233"/>
      <c r="P89" s="233"/>
      <c r="Q89" s="233"/>
      <c r="R89" s="132"/>
      <c r="T89" s="133"/>
      <c r="U89" s="133"/>
    </row>
    <row r="90" spans="2:47" s="1" customFormat="1" ht="21.75" customHeight="1"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4"/>
      <c r="T90" s="126"/>
      <c r="U90" s="126"/>
    </row>
    <row r="91" spans="2:47" s="1" customFormat="1" ht="29.25" customHeight="1">
      <c r="B91" s="32"/>
      <c r="C91" s="128" t="s">
        <v>154</v>
      </c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229">
        <v>0</v>
      </c>
      <c r="O91" s="230"/>
      <c r="P91" s="230"/>
      <c r="Q91" s="230"/>
      <c r="R91" s="34"/>
      <c r="T91" s="138"/>
      <c r="U91" s="139" t="s">
        <v>38</v>
      </c>
    </row>
    <row r="92" spans="2:47" s="1" customFormat="1" ht="18" customHeight="1">
      <c r="B92" s="32"/>
      <c r="C92" s="33"/>
      <c r="D92" s="33"/>
      <c r="E92" s="33"/>
      <c r="F92" s="33"/>
      <c r="G92" s="33"/>
      <c r="H92" s="33"/>
      <c r="I92" s="33"/>
      <c r="J92" s="33"/>
      <c r="K92" s="33"/>
      <c r="L92" s="33"/>
      <c r="M92" s="33"/>
      <c r="N92" s="33"/>
      <c r="O92" s="33"/>
      <c r="P92" s="33"/>
      <c r="Q92" s="33"/>
      <c r="R92" s="34"/>
      <c r="T92" s="126"/>
      <c r="U92" s="126"/>
    </row>
    <row r="93" spans="2:47" s="1" customFormat="1" ht="29.25" customHeight="1">
      <c r="B93" s="32"/>
      <c r="C93" s="114" t="s">
        <v>124</v>
      </c>
      <c r="D93" s="115"/>
      <c r="E93" s="115"/>
      <c r="F93" s="115"/>
      <c r="G93" s="115"/>
      <c r="H93" s="115"/>
      <c r="I93" s="115"/>
      <c r="J93" s="115"/>
      <c r="K93" s="115"/>
      <c r="L93" s="170">
        <f>ROUND(SUM(N88+N91),2)</f>
        <v>4215000</v>
      </c>
      <c r="M93" s="170"/>
      <c r="N93" s="170"/>
      <c r="O93" s="170"/>
      <c r="P93" s="170"/>
      <c r="Q93" s="170"/>
      <c r="R93" s="34"/>
      <c r="T93" s="126"/>
      <c r="U93" s="126"/>
    </row>
    <row r="94" spans="2:47" s="1" customFormat="1" ht="6.9" customHeight="1">
      <c r="B94" s="56"/>
      <c r="C94" s="57"/>
      <c r="D94" s="57"/>
      <c r="E94" s="57"/>
      <c r="F94" s="57"/>
      <c r="G94" s="57"/>
      <c r="H94" s="57"/>
      <c r="I94" s="57"/>
      <c r="J94" s="57"/>
      <c r="K94" s="57"/>
      <c r="L94" s="57"/>
      <c r="M94" s="57"/>
      <c r="N94" s="57"/>
      <c r="O94" s="57"/>
      <c r="P94" s="57"/>
      <c r="Q94" s="57"/>
      <c r="R94" s="58"/>
      <c r="T94" s="126"/>
      <c r="U94" s="126"/>
    </row>
    <row r="98" spans="2:65" s="1" customFormat="1" ht="6.9" customHeight="1">
      <c r="B98" s="59"/>
      <c r="C98" s="60"/>
      <c r="D98" s="60"/>
      <c r="E98" s="60"/>
      <c r="F98" s="60"/>
      <c r="G98" s="60"/>
      <c r="H98" s="60"/>
      <c r="I98" s="60"/>
      <c r="J98" s="60"/>
      <c r="K98" s="60"/>
      <c r="L98" s="60"/>
      <c r="M98" s="60"/>
      <c r="N98" s="60"/>
      <c r="O98" s="60"/>
      <c r="P98" s="60"/>
      <c r="Q98" s="60"/>
      <c r="R98" s="61"/>
    </row>
    <row r="99" spans="2:65" s="1" customFormat="1" ht="36.9" customHeight="1">
      <c r="B99" s="32"/>
      <c r="C99" s="196" t="s">
        <v>155</v>
      </c>
      <c r="D99" s="225"/>
      <c r="E99" s="225"/>
      <c r="F99" s="225"/>
      <c r="G99" s="225"/>
      <c r="H99" s="225"/>
      <c r="I99" s="225"/>
      <c r="J99" s="225"/>
      <c r="K99" s="225"/>
      <c r="L99" s="225"/>
      <c r="M99" s="225"/>
      <c r="N99" s="225"/>
      <c r="O99" s="225"/>
      <c r="P99" s="225"/>
      <c r="Q99" s="225"/>
      <c r="R99" s="34"/>
    </row>
    <row r="100" spans="2:65" s="1" customFormat="1" ht="6.9" customHeight="1">
      <c r="B100" s="32"/>
      <c r="C100" s="33"/>
      <c r="D100" s="33"/>
      <c r="E100" s="33"/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4"/>
    </row>
    <row r="101" spans="2:65" s="1" customFormat="1" ht="30" customHeight="1">
      <c r="B101" s="32"/>
      <c r="C101" s="29" t="s">
        <v>17</v>
      </c>
      <c r="D101" s="33"/>
      <c r="E101" s="33"/>
      <c r="F101" s="231" t="str">
        <f>F6</f>
        <v>Dětské sportovně-kulturní centrum Staré Brno</v>
      </c>
      <c r="G101" s="232"/>
      <c r="H101" s="232"/>
      <c r="I101" s="232"/>
      <c r="J101" s="232"/>
      <c r="K101" s="232"/>
      <c r="L101" s="232"/>
      <c r="M101" s="232"/>
      <c r="N101" s="232"/>
      <c r="O101" s="232"/>
      <c r="P101" s="232"/>
      <c r="Q101" s="33"/>
      <c r="R101" s="34"/>
    </row>
    <row r="102" spans="2:65" s="1" customFormat="1" ht="36.9" customHeight="1">
      <c r="B102" s="32"/>
      <c r="C102" s="66" t="s">
        <v>131</v>
      </c>
      <c r="D102" s="33"/>
      <c r="E102" s="33"/>
      <c r="F102" s="198" t="str">
        <f>F7</f>
        <v>SO90 - Vedlejší a ostatní náklady</v>
      </c>
      <c r="G102" s="225"/>
      <c r="H102" s="225"/>
      <c r="I102" s="225"/>
      <c r="J102" s="225"/>
      <c r="K102" s="225"/>
      <c r="L102" s="225"/>
      <c r="M102" s="225"/>
      <c r="N102" s="225"/>
      <c r="O102" s="225"/>
      <c r="P102" s="225"/>
      <c r="Q102" s="33"/>
      <c r="R102" s="34"/>
    </row>
    <row r="103" spans="2:65" s="1" customFormat="1" ht="6.9" customHeight="1">
      <c r="B103" s="32"/>
      <c r="C103" s="33"/>
      <c r="D103" s="33"/>
      <c r="E103" s="33"/>
      <c r="F103" s="33"/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4"/>
    </row>
    <row r="104" spans="2:65" s="1" customFormat="1" ht="18" customHeight="1">
      <c r="B104" s="32"/>
      <c r="C104" s="29" t="s">
        <v>22</v>
      </c>
      <c r="D104" s="33"/>
      <c r="E104" s="33"/>
      <c r="F104" s="27" t="str">
        <f>F9</f>
        <v>Brno</v>
      </c>
      <c r="G104" s="33"/>
      <c r="H104" s="33"/>
      <c r="I104" s="33"/>
      <c r="J104" s="33"/>
      <c r="K104" s="29" t="s">
        <v>24</v>
      </c>
      <c r="L104" s="33"/>
      <c r="M104" s="226" t="str">
        <f>IF(O9="","",O9)</f>
        <v>17. 2. 2018</v>
      </c>
      <c r="N104" s="226"/>
      <c r="O104" s="226"/>
      <c r="P104" s="226"/>
      <c r="Q104" s="33"/>
      <c r="R104" s="34"/>
    </row>
    <row r="105" spans="2:65" s="1" customFormat="1" ht="6.9" customHeight="1">
      <c r="B105" s="32"/>
      <c r="C105" s="33"/>
      <c r="D105" s="33"/>
      <c r="E105" s="33"/>
      <c r="F105" s="33"/>
      <c r="G105" s="33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4"/>
    </row>
    <row r="106" spans="2:65" s="1" customFormat="1" ht="13.2">
      <c r="B106" s="32"/>
      <c r="C106" s="29" t="s">
        <v>26</v>
      </c>
      <c r="D106" s="33"/>
      <c r="E106" s="33"/>
      <c r="F106" s="27" t="str">
        <f>E12</f>
        <v xml:space="preserve"> </v>
      </c>
      <c r="G106" s="33"/>
      <c r="H106" s="33"/>
      <c r="I106" s="33"/>
      <c r="J106" s="33"/>
      <c r="K106" s="29" t="s">
        <v>31</v>
      </c>
      <c r="L106" s="33"/>
      <c r="M106" s="209" t="str">
        <f>E18</f>
        <v xml:space="preserve"> </v>
      </c>
      <c r="N106" s="209"/>
      <c r="O106" s="209"/>
      <c r="P106" s="209"/>
      <c r="Q106" s="209"/>
      <c r="R106" s="34"/>
    </row>
    <row r="107" spans="2:65" s="1" customFormat="1" ht="14.4" customHeight="1">
      <c r="B107" s="32"/>
      <c r="C107" s="29" t="s">
        <v>30</v>
      </c>
      <c r="D107" s="33"/>
      <c r="E107" s="33"/>
      <c r="F107" s="27" t="str">
        <f>IF(E15="","",E15)</f>
        <v xml:space="preserve"> </v>
      </c>
      <c r="G107" s="33"/>
      <c r="H107" s="33"/>
      <c r="I107" s="33"/>
      <c r="J107" s="33"/>
      <c r="K107" s="29" t="s">
        <v>33</v>
      </c>
      <c r="L107" s="33"/>
      <c r="M107" s="209" t="str">
        <f>E21</f>
        <v xml:space="preserve"> </v>
      </c>
      <c r="N107" s="209"/>
      <c r="O107" s="209"/>
      <c r="P107" s="209"/>
      <c r="Q107" s="209"/>
      <c r="R107" s="34"/>
    </row>
    <row r="108" spans="2:65" s="1" customFormat="1" ht="10.35" customHeight="1">
      <c r="B108" s="32"/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33"/>
      <c r="N108" s="33"/>
      <c r="O108" s="33"/>
      <c r="P108" s="33"/>
      <c r="Q108" s="33"/>
      <c r="R108" s="34"/>
    </row>
    <row r="109" spans="2:65" s="9" customFormat="1" ht="29.25" customHeight="1">
      <c r="B109" s="140"/>
      <c r="C109" s="141" t="s">
        <v>156</v>
      </c>
      <c r="D109" s="142" t="s">
        <v>157</v>
      </c>
      <c r="E109" s="142" t="s">
        <v>56</v>
      </c>
      <c r="F109" s="227" t="s">
        <v>158</v>
      </c>
      <c r="G109" s="227"/>
      <c r="H109" s="227"/>
      <c r="I109" s="227"/>
      <c r="J109" s="142" t="s">
        <v>159</v>
      </c>
      <c r="K109" s="142" t="s">
        <v>160</v>
      </c>
      <c r="L109" s="227" t="s">
        <v>161</v>
      </c>
      <c r="M109" s="227"/>
      <c r="N109" s="227" t="s">
        <v>139</v>
      </c>
      <c r="O109" s="227"/>
      <c r="P109" s="227"/>
      <c r="Q109" s="228"/>
      <c r="R109" s="143"/>
      <c r="T109" s="77" t="s">
        <v>162</v>
      </c>
      <c r="U109" s="78" t="s">
        <v>38</v>
      </c>
      <c r="V109" s="78" t="s">
        <v>163</v>
      </c>
      <c r="W109" s="78" t="s">
        <v>164</v>
      </c>
      <c r="X109" s="78" t="s">
        <v>165</v>
      </c>
      <c r="Y109" s="78" t="s">
        <v>166</v>
      </c>
      <c r="Z109" s="78" t="s">
        <v>167</v>
      </c>
      <c r="AA109" s="79" t="s">
        <v>168</v>
      </c>
    </row>
    <row r="110" spans="2:65" s="1" customFormat="1" ht="29.25" customHeight="1">
      <c r="B110" s="32"/>
      <c r="C110" s="81" t="s">
        <v>135</v>
      </c>
      <c r="D110" s="33"/>
      <c r="E110" s="33"/>
      <c r="F110" s="33"/>
      <c r="G110" s="33"/>
      <c r="H110" s="33"/>
      <c r="I110" s="33"/>
      <c r="J110" s="33"/>
      <c r="K110" s="33"/>
      <c r="L110" s="33"/>
      <c r="M110" s="33"/>
      <c r="N110" s="215">
        <f>BK110</f>
        <v>4215000</v>
      </c>
      <c r="O110" s="216"/>
      <c r="P110" s="216"/>
      <c r="Q110" s="216"/>
      <c r="R110" s="34"/>
      <c r="T110" s="80"/>
      <c r="U110" s="48"/>
      <c r="V110" s="48"/>
      <c r="W110" s="144">
        <f>W111</f>
        <v>0</v>
      </c>
      <c r="X110" s="48"/>
      <c r="Y110" s="144">
        <f>Y111</f>
        <v>0</v>
      </c>
      <c r="Z110" s="48"/>
      <c r="AA110" s="145">
        <f>AA111</f>
        <v>0</v>
      </c>
      <c r="AT110" s="19" t="s">
        <v>73</v>
      </c>
      <c r="AU110" s="19" t="s">
        <v>141</v>
      </c>
      <c r="BK110" s="146">
        <f>BK111</f>
        <v>4215000</v>
      </c>
    </row>
    <row r="111" spans="2:65" s="10" customFormat="1" ht="37.35" customHeight="1">
      <c r="B111" s="147"/>
      <c r="C111" s="148"/>
      <c r="D111" s="149" t="s">
        <v>397</v>
      </c>
      <c r="E111" s="149"/>
      <c r="F111" s="149"/>
      <c r="G111" s="149"/>
      <c r="H111" s="149"/>
      <c r="I111" s="149"/>
      <c r="J111" s="149"/>
      <c r="K111" s="149"/>
      <c r="L111" s="149"/>
      <c r="M111" s="149"/>
      <c r="N111" s="240">
        <f>BK111</f>
        <v>4215000</v>
      </c>
      <c r="O111" s="241"/>
      <c r="P111" s="241"/>
      <c r="Q111" s="241"/>
      <c r="R111" s="150"/>
      <c r="T111" s="151"/>
      <c r="U111" s="148"/>
      <c r="V111" s="148"/>
      <c r="W111" s="152">
        <f>SUM(W112:W136)</f>
        <v>0</v>
      </c>
      <c r="X111" s="148"/>
      <c r="Y111" s="152">
        <f>SUM(Y112:Y136)</f>
        <v>0</v>
      </c>
      <c r="Z111" s="148"/>
      <c r="AA111" s="153">
        <f>SUM(AA112:AA136)</f>
        <v>0</v>
      </c>
      <c r="AR111" s="154" t="s">
        <v>81</v>
      </c>
      <c r="AT111" s="155" t="s">
        <v>73</v>
      </c>
      <c r="AU111" s="155" t="s">
        <v>74</v>
      </c>
      <c r="AY111" s="154" t="s">
        <v>169</v>
      </c>
      <c r="BK111" s="156">
        <f>SUM(BK112:BK136)</f>
        <v>4215000</v>
      </c>
    </row>
    <row r="112" spans="2:65" s="1" customFormat="1" ht="16.5" customHeight="1">
      <c r="B112" s="32"/>
      <c r="C112" s="158" t="s">
        <v>81</v>
      </c>
      <c r="D112" s="158" t="s">
        <v>170</v>
      </c>
      <c r="E112" s="159" t="s">
        <v>398</v>
      </c>
      <c r="F112" s="213" t="s">
        <v>399</v>
      </c>
      <c r="G112" s="213"/>
      <c r="H112" s="213"/>
      <c r="I112" s="213"/>
      <c r="J112" s="160" t="s">
        <v>400</v>
      </c>
      <c r="K112" s="161">
        <v>1</v>
      </c>
      <c r="L112" s="214">
        <v>50000</v>
      </c>
      <c r="M112" s="214"/>
      <c r="N112" s="214">
        <f t="shared" ref="N112:N136" si="0">ROUND(L112*K112,2)</f>
        <v>50000</v>
      </c>
      <c r="O112" s="214"/>
      <c r="P112" s="214"/>
      <c r="Q112" s="214"/>
      <c r="R112" s="34"/>
      <c r="T112" s="162" t="s">
        <v>20</v>
      </c>
      <c r="U112" s="41" t="s">
        <v>39</v>
      </c>
      <c r="V112" s="163">
        <v>0</v>
      </c>
      <c r="W112" s="163">
        <f t="shared" ref="W112:W136" si="1">V112*K112</f>
        <v>0</v>
      </c>
      <c r="X112" s="163">
        <v>0</v>
      </c>
      <c r="Y112" s="163">
        <f t="shared" ref="Y112:Y136" si="2">X112*K112</f>
        <v>0</v>
      </c>
      <c r="Z112" s="163">
        <v>0</v>
      </c>
      <c r="AA112" s="164">
        <f t="shared" ref="AA112:AA136" si="3">Z112*K112</f>
        <v>0</v>
      </c>
      <c r="AR112" s="19" t="s">
        <v>174</v>
      </c>
      <c r="AT112" s="19" t="s">
        <v>170</v>
      </c>
      <c r="AU112" s="19" t="s">
        <v>81</v>
      </c>
      <c r="AY112" s="19" t="s">
        <v>169</v>
      </c>
      <c r="BE112" s="165">
        <f t="shared" ref="BE112:BE136" si="4">IF(U112="základní",N112,0)</f>
        <v>50000</v>
      </c>
      <c r="BF112" s="165">
        <f t="shared" ref="BF112:BF136" si="5">IF(U112="snížená",N112,0)</f>
        <v>0</v>
      </c>
      <c r="BG112" s="165">
        <f t="shared" ref="BG112:BG136" si="6">IF(U112="zákl. přenesená",N112,0)</f>
        <v>0</v>
      </c>
      <c r="BH112" s="165">
        <f t="shared" ref="BH112:BH136" si="7">IF(U112="sníž. přenesená",N112,0)</f>
        <v>0</v>
      </c>
      <c r="BI112" s="165">
        <f t="shared" ref="BI112:BI136" si="8">IF(U112="nulová",N112,0)</f>
        <v>0</v>
      </c>
      <c r="BJ112" s="19" t="s">
        <v>81</v>
      </c>
      <c r="BK112" s="165">
        <f t="shared" ref="BK112:BK136" si="9">ROUND(L112*K112,2)</f>
        <v>50000</v>
      </c>
      <c r="BL112" s="19" t="s">
        <v>174</v>
      </c>
      <c r="BM112" s="19" t="s">
        <v>401</v>
      </c>
    </row>
    <row r="113" spans="2:65" s="1" customFormat="1" ht="16.5" customHeight="1">
      <c r="B113" s="32"/>
      <c r="C113" s="158" t="s">
        <v>86</v>
      </c>
      <c r="D113" s="158" t="s">
        <v>170</v>
      </c>
      <c r="E113" s="159" t="s">
        <v>402</v>
      </c>
      <c r="F113" s="213" t="s">
        <v>403</v>
      </c>
      <c r="G113" s="213"/>
      <c r="H113" s="213"/>
      <c r="I113" s="213"/>
      <c r="J113" s="160" t="s">
        <v>400</v>
      </c>
      <c r="K113" s="161">
        <v>1</v>
      </c>
      <c r="L113" s="214">
        <v>3000000</v>
      </c>
      <c r="M113" s="214"/>
      <c r="N113" s="214">
        <f t="shared" si="0"/>
        <v>3000000</v>
      </c>
      <c r="O113" s="214"/>
      <c r="P113" s="214"/>
      <c r="Q113" s="214"/>
      <c r="R113" s="34"/>
      <c r="T113" s="162" t="s">
        <v>20</v>
      </c>
      <c r="U113" s="41" t="s">
        <v>39</v>
      </c>
      <c r="V113" s="163">
        <v>0</v>
      </c>
      <c r="W113" s="163">
        <f t="shared" si="1"/>
        <v>0</v>
      </c>
      <c r="X113" s="163">
        <v>0</v>
      </c>
      <c r="Y113" s="163">
        <f t="shared" si="2"/>
        <v>0</v>
      </c>
      <c r="Z113" s="163">
        <v>0</v>
      </c>
      <c r="AA113" s="164">
        <f t="shared" si="3"/>
        <v>0</v>
      </c>
      <c r="AR113" s="19" t="s">
        <v>174</v>
      </c>
      <c r="AT113" s="19" t="s">
        <v>170</v>
      </c>
      <c r="AU113" s="19" t="s">
        <v>81</v>
      </c>
      <c r="AY113" s="19" t="s">
        <v>169</v>
      </c>
      <c r="BE113" s="165">
        <f t="shared" si="4"/>
        <v>3000000</v>
      </c>
      <c r="BF113" s="165">
        <f t="shared" si="5"/>
        <v>0</v>
      </c>
      <c r="BG113" s="165">
        <f t="shared" si="6"/>
        <v>0</v>
      </c>
      <c r="BH113" s="165">
        <f t="shared" si="7"/>
        <v>0</v>
      </c>
      <c r="BI113" s="165">
        <f t="shared" si="8"/>
        <v>0</v>
      </c>
      <c r="BJ113" s="19" t="s">
        <v>81</v>
      </c>
      <c r="BK113" s="165">
        <f t="shared" si="9"/>
        <v>3000000</v>
      </c>
      <c r="BL113" s="19" t="s">
        <v>174</v>
      </c>
      <c r="BM113" s="19" t="s">
        <v>404</v>
      </c>
    </row>
    <row r="114" spans="2:65" s="1" customFormat="1" ht="16.5" customHeight="1">
      <c r="B114" s="32"/>
      <c r="C114" s="158" t="s">
        <v>179</v>
      </c>
      <c r="D114" s="158" t="s">
        <v>170</v>
      </c>
      <c r="E114" s="159" t="s">
        <v>405</v>
      </c>
      <c r="F114" s="213" t="s">
        <v>406</v>
      </c>
      <c r="G114" s="213"/>
      <c r="H114" s="213"/>
      <c r="I114" s="213"/>
      <c r="J114" s="160" t="s">
        <v>400</v>
      </c>
      <c r="K114" s="161">
        <v>1</v>
      </c>
      <c r="L114" s="214">
        <v>50000</v>
      </c>
      <c r="M114" s="214"/>
      <c r="N114" s="214">
        <f t="shared" si="0"/>
        <v>50000</v>
      </c>
      <c r="O114" s="214"/>
      <c r="P114" s="214"/>
      <c r="Q114" s="214"/>
      <c r="R114" s="34"/>
      <c r="T114" s="162" t="s">
        <v>20</v>
      </c>
      <c r="U114" s="41" t="s">
        <v>39</v>
      </c>
      <c r="V114" s="163">
        <v>0</v>
      </c>
      <c r="W114" s="163">
        <f t="shared" si="1"/>
        <v>0</v>
      </c>
      <c r="X114" s="163">
        <v>0</v>
      </c>
      <c r="Y114" s="163">
        <f t="shared" si="2"/>
        <v>0</v>
      </c>
      <c r="Z114" s="163">
        <v>0</v>
      </c>
      <c r="AA114" s="164">
        <f t="shared" si="3"/>
        <v>0</v>
      </c>
      <c r="AR114" s="19" t="s">
        <v>174</v>
      </c>
      <c r="AT114" s="19" t="s">
        <v>170</v>
      </c>
      <c r="AU114" s="19" t="s">
        <v>81</v>
      </c>
      <c r="AY114" s="19" t="s">
        <v>169</v>
      </c>
      <c r="BE114" s="165">
        <f t="shared" si="4"/>
        <v>50000</v>
      </c>
      <c r="BF114" s="165">
        <f t="shared" si="5"/>
        <v>0</v>
      </c>
      <c r="BG114" s="165">
        <f t="shared" si="6"/>
        <v>0</v>
      </c>
      <c r="BH114" s="165">
        <f t="shared" si="7"/>
        <v>0</v>
      </c>
      <c r="BI114" s="165">
        <f t="shared" si="8"/>
        <v>0</v>
      </c>
      <c r="BJ114" s="19" t="s">
        <v>81</v>
      </c>
      <c r="BK114" s="165">
        <f t="shared" si="9"/>
        <v>50000</v>
      </c>
      <c r="BL114" s="19" t="s">
        <v>174</v>
      </c>
      <c r="BM114" s="19" t="s">
        <v>407</v>
      </c>
    </row>
    <row r="115" spans="2:65" s="1" customFormat="1" ht="16.5" customHeight="1">
      <c r="B115" s="32"/>
      <c r="C115" s="158" t="s">
        <v>174</v>
      </c>
      <c r="D115" s="158" t="s">
        <v>170</v>
      </c>
      <c r="E115" s="159" t="s">
        <v>408</v>
      </c>
      <c r="F115" s="213" t="s">
        <v>409</v>
      </c>
      <c r="G115" s="213"/>
      <c r="H115" s="213"/>
      <c r="I115" s="213"/>
      <c r="J115" s="160" t="s">
        <v>400</v>
      </c>
      <c r="K115" s="161">
        <v>1</v>
      </c>
      <c r="L115" s="214">
        <v>15000</v>
      </c>
      <c r="M115" s="214"/>
      <c r="N115" s="214">
        <f t="shared" si="0"/>
        <v>15000</v>
      </c>
      <c r="O115" s="214"/>
      <c r="P115" s="214"/>
      <c r="Q115" s="214"/>
      <c r="R115" s="34"/>
      <c r="T115" s="162" t="s">
        <v>20</v>
      </c>
      <c r="U115" s="41" t="s">
        <v>39</v>
      </c>
      <c r="V115" s="163">
        <v>0</v>
      </c>
      <c r="W115" s="163">
        <f t="shared" si="1"/>
        <v>0</v>
      </c>
      <c r="X115" s="163">
        <v>0</v>
      </c>
      <c r="Y115" s="163">
        <f t="shared" si="2"/>
        <v>0</v>
      </c>
      <c r="Z115" s="163">
        <v>0</v>
      </c>
      <c r="AA115" s="164">
        <f t="shared" si="3"/>
        <v>0</v>
      </c>
      <c r="AR115" s="19" t="s">
        <v>174</v>
      </c>
      <c r="AT115" s="19" t="s">
        <v>170</v>
      </c>
      <c r="AU115" s="19" t="s">
        <v>81</v>
      </c>
      <c r="AY115" s="19" t="s">
        <v>169</v>
      </c>
      <c r="BE115" s="165">
        <f t="shared" si="4"/>
        <v>15000</v>
      </c>
      <c r="BF115" s="165">
        <f t="shared" si="5"/>
        <v>0</v>
      </c>
      <c r="BG115" s="165">
        <f t="shared" si="6"/>
        <v>0</v>
      </c>
      <c r="BH115" s="165">
        <f t="shared" si="7"/>
        <v>0</v>
      </c>
      <c r="BI115" s="165">
        <f t="shared" si="8"/>
        <v>0</v>
      </c>
      <c r="BJ115" s="19" t="s">
        <v>81</v>
      </c>
      <c r="BK115" s="165">
        <f t="shared" si="9"/>
        <v>15000</v>
      </c>
      <c r="BL115" s="19" t="s">
        <v>174</v>
      </c>
      <c r="BM115" s="19" t="s">
        <v>410</v>
      </c>
    </row>
    <row r="116" spans="2:65" s="1" customFormat="1" ht="25.5" customHeight="1">
      <c r="B116" s="32"/>
      <c r="C116" s="158" t="s">
        <v>186</v>
      </c>
      <c r="D116" s="158" t="s">
        <v>170</v>
      </c>
      <c r="E116" s="159" t="s">
        <v>411</v>
      </c>
      <c r="F116" s="213" t="s">
        <v>412</v>
      </c>
      <c r="G116" s="213"/>
      <c r="H116" s="213"/>
      <c r="I116" s="213"/>
      <c r="J116" s="160" t="s">
        <v>400</v>
      </c>
      <c r="K116" s="161">
        <v>1</v>
      </c>
      <c r="L116" s="214">
        <v>150000</v>
      </c>
      <c r="M116" s="214"/>
      <c r="N116" s="214">
        <f t="shared" si="0"/>
        <v>150000</v>
      </c>
      <c r="O116" s="214"/>
      <c r="P116" s="214"/>
      <c r="Q116" s="214"/>
      <c r="R116" s="34"/>
      <c r="T116" s="162" t="s">
        <v>20</v>
      </c>
      <c r="U116" s="41" t="s">
        <v>39</v>
      </c>
      <c r="V116" s="163">
        <v>0</v>
      </c>
      <c r="W116" s="163">
        <f t="shared" si="1"/>
        <v>0</v>
      </c>
      <c r="X116" s="163">
        <v>0</v>
      </c>
      <c r="Y116" s="163">
        <f t="shared" si="2"/>
        <v>0</v>
      </c>
      <c r="Z116" s="163">
        <v>0</v>
      </c>
      <c r="AA116" s="164">
        <f t="shared" si="3"/>
        <v>0</v>
      </c>
      <c r="AR116" s="19" t="s">
        <v>174</v>
      </c>
      <c r="AT116" s="19" t="s">
        <v>170</v>
      </c>
      <c r="AU116" s="19" t="s">
        <v>81</v>
      </c>
      <c r="AY116" s="19" t="s">
        <v>169</v>
      </c>
      <c r="BE116" s="165">
        <f t="shared" si="4"/>
        <v>150000</v>
      </c>
      <c r="BF116" s="165">
        <f t="shared" si="5"/>
        <v>0</v>
      </c>
      <c r="BG116" s="165">
        <f t="shared" si="6"/>
        <v>0</v>
      </c>
      <c r="BH116" s="165">
        <f t="shared" si="7"/>
        <v>0</v>
      </c>
      <c r="BI116" s="165">
        <f t="shared" si="8"/>
        <v>0</v>
      </c>
      <c r="BJ116" s="19" t="s">
        <v>81</v>
      </c>
      <c r="BK116" s="165">
        <f t="shared" si="9"/>
        <v>150000</v>
      </c>
      <c r="BL116" s="19" t="s">
        <v>174</v>
      </c>
      <c r="BM116" s="19" t="s">
        <v>413</v>
      </c>
    </row>
    <row r="117" spans="2:65" s="1" customFormat="1" ht="25.5" customHeight="1">
      <c r="B117" s="32"/>
      <c r="C117" s="158" t="s">
        <v>191</v>
      </c>
      <c r="D117" s="158" t="s">
        <v>170</v>
      </c>
      <c r="E117" s="159" t="s">
        <v>414</v>
      </c>
      <c r="F117" s="213" t="s">
        <v>415</v>
      </c>
      <c r="G117" s="213"/>
      <c r="H117" s="213"/>
      <c r="I117" s="213"/>
      <c r="J117" s="160" t="s">
        <v>400</v>
      </c>
      <c r="K117" s="161">
        <v>1</v>
      </c>
      <c r="L117" s="214">
        <v>35000</v>
      </c>
      <c r="M117" s="214"/>
      <c r="N117" s="214">
        <f t="shared" si="0"/>
        <v>35000</v>
      </c>
      <c r="O117" s="214"/>
      <c r="P117" s="214"/>
      <c r="Q117" s="214"/>
      <c r="R117" s="34"/>
      <c r="T117" s="162" t="s">
        <v>20</v>
      </c>
      <c r="U117" s="41" t="s">
        <v>39</v>
      </c>
      <c r="V117" s="163">
        <v>0</v>
      </c>
      <c r="W117" s="163">
        <f t="shared" si="1"/>
        <v>0</v>
      </c>
      <c r="X117" s="163">
        <v>0</v>
      </c>
      <c r="Y117" s="163">
        <f t="shared" si="2"/>
        <v>0</v>
      </c>
      <c r="Z117" s="163">
        <v>0</v>
      </c>
      <c r="AA117" s="164">
        <f t="shared" si="3"/>
        <v>0</v>
      </c>
      <c r="AR117" s="19" t="s">
        <v>174</v>
      </c>
      <c r="AT117" s="19" t="s">
        <v>170</v>
      </c>
      <c r="AU117" s="19" t="s">
        <v>81</v>
      </c>
      <c r="AY117" s="19" t="s">
        <v>169</v>
      </c>
      <c r="BE117" s="165">
        <f t="shared" si="4"/>
        <v>35000</v>
      </c>
      <c r="BF117" s="165">
        <f t="shared" si="5"/>
        <v>0</v>
      </c>
      <c r="BG117" s="165">
        <f t="shared" si="6"/>
        <v>0</v>
      </c>
      <c r="BH117" s="165">
        <f t="shared" si="7"/>
        <v>0</v>
      </c>
      <c r="BI117" s="165">
        <f t="shared" si="8"/>
        <v>0</v>
      </c>
      <c r="BJ117" s="19" t="s">
        <v>81</v>
      </c>
      <c r="BK117" s="165">
        <f t="shared" si="9"/>
        <v>35000</v>
      </c>
      <c r="BL117" s="19" t="s">
        <v>174</v>
      </c>
      <c r="BM117" s="19" t="s">
        <v>416</v>
      </c>
    </row>
    <row r="118" spans="2:65" s="1" customFormat="1" ht="25.5" customHeight="1">
      <c r="B118" s="32"/>
      <c r="C118" s="158" t="s">
        <v>195</v>
      </c>
      <c r="D118" s="158" t="s">
        <v>170</v>
      </c>
      <c r="E118" s="159" t="s">
        <v>417</v>
      </c>
      <c r="F118" s="213" t="s">
        <v>418</v>
      </c>
      <c r="G118" s="213"/>
      <c r="H118" s="213"/>
      <c r="I118" s="213"/>
      <c r="J118" s="160" t="s">
        <v>400</v>
      </c>
      <c r="K118" s="161">
        <v>1</v>
      </c>
      <c r="L118" s="214">
        <v>35000</v>
      </c>
      <c r="M118" s="214"/>
      <c r="N118" s="214">
        <f t="shared" si="0"/>
        <v>35000</v>
      </c>
      <c r="O118" s="214"/>
      <c r="P118" s="214"/>
      <c r="Q118" s="214"/>
      <c r="R118" s="34"/>
      <c r="T118" s="162" t="s">
        <v>20</v>
      </c>
      <c r="U118" s="41" t="s">
        <v>39</v>
      </c>
      <c r="V118" s="163">
        <v>0</v>
      </c>
      <c r="W118" s="163">
        <f t="shared" si="1"/>
        <v>0</v>
      </c>
      <c r="X118" s="163">
        <v>0</v>
      </c>
      <c r="Y118" s="163">
        <f t="shared" si="2"/>
        <v>0</v>
      </c>
      <c r="Z118" s="163">
        <v>0</v>
      </c>
      <c r="AA118" s="164">
        <f t="shared" si="3"/>
        <v>0</v>
      </c>
      <c r="AR118" s="19" t="s">
        <v>174</v>
      </c>
      <c r="AT118" s="19" t="s">
        <v>170</v>
      </c>
      <c r="AU118" s="19" t="s">
        <v>81</v>
      </c>
      <c r="AY118" s="19" t="s">
        <v>169</v>
      </c>
      <c r="BE118" s="165">
        <f t="shared" si="4"/>
        <v>35000</v>
      </c>
      <c r="BF118" s="165">
        <f t="shared" si="5"/>
        <v>0</v>
      </c>
      <c r="BG118" s="165">
        <f t="shared" si="6"/>
        <v>0</v>
      </c>
      <c r="BH118" s="165">
        <f t="shared" si="7"/>
        <v>0</v>
      </c>
      <c r="BI118" s="165">
        <f t="shared" si="8"/>
        <v>0</v>
      </c>
      <c r="BJ118" s="19" t="s">
        <v>81</v>
      </c>
      <c r="BK118" s="165">
        <f t="shared" si="9"/>
        <v>35000</v>
      </c>
      <c r="BL118" s="19" t="s">
        <v>174</v>
      </c>
      <c r="BM118" s="19" t="s">
        <v>419</v>
      </c>
    </row>
    <row r="119" spans="2:65" s="1" customFormat="1" ht="25.5" customHeight="1">
      <c r="B119" s="32"/>
      <c r="C119" s="158" t="s">
        <v>200</v>
      </c>
      <c r="D119" s="158" t="s">
        <v>170</v>
      </c>
      <c r="E119" s="159" t="s">
        <v>420</v>
      </c>
      <c r="F119" s="213" t="s">
        <v>421</v>
      </c>
      <c r="G119" s="213"/>
      <c r="H119" s="213"/>
      <c r="I119" s="213"/>
      <c r="J119" s="160" t="s">
        <v>400</v>
      </c>
      <c r="K119" s="161">
        <v>1</v>
      </c>
      <c r="L119" s="214">
        <v>15000</v>
      </c>
      <c r="M119" s="214"/>
      <c r="N119" s="214">
        <f t="shared" si="0"/>
        <v>15000</v>
      </c>
      <c r="O119" s="214"/>
      <c r="P119" s="214"/>
      <c r="Q119" s="214"/>
      <c r="R119" s="34"/>
      <c r="T119" s="162" t="s">
        <v>20</v>
      </c>
      <c r="U119" s="41" t="s">
        <v>39</v>
      </c>
      <c r="V119" s="163">
        <v>0</v>
      </c>
      <c r="W119" s="163">
        <f t="shared" si="1"/>
        <v>0</v>
      </c>
      <c r="X119" s="163">
        <v>0</v>
      </c>
      <c r="Y119" s="163">
        <f t="shared" si="2"/>
        <v>0</v>
      </c>
      <c r="Z119" s="163">
        <v>0</v>
      </c>
      <c r="AA119" s="164">
        <f t="shared" si="3"/>
        <v>0</v>
      </c>
      <c r="AR119" s="19" t="s">
        <v>174</v>
      </c>
      <c r="AT119" s="19" t="s">
        <v>170</v>
      </c>
      <c r="AU119" s="19" t="s">
        <v>81</v>
      </c>
      <c r="AY119" s="19" t="s">
        <v>169</v>
      </c>
      <c r="BE119" s="165">
        <f t="shared" si="4"/>
        <v>15000</v>
      </c>
      <c r="BF119" s="165">
        <f t="shared" si="5"/>
        <v>0</v>
      </c>
      <c r="BG119" s="165">
        <f t="shared" si="6"/>
        <v>0</v>
      </c>
      <c r="BH119" s="165">
        <f t="shared" si="7"/>
        <v>0</v>
      </c>
      <c r="BI119" s="165">
        <f t="shared" si="8"/>
        <v>0</v>
      </c>
      <c r="BJ119" s="19" t="s">
        <v>81</v>
      </c>
      <c r="BK119" s="165">
        <f t="shared" si="9"/>
        <v>15000</v>
      </c>
      <c r="BL119" s="19" t="s">
        <v>174</v>
      </c>
      <c r="BM119" s="19" t="s">
        <v>422</v>
      </c>
    </row>
    <row r="120" spans="2:65" s="1" customFormat="1" ht="16.5" customHeight="1">
      <c r="B120" s="32"/>
      <c r="C120" s="158" t="s">
        <v>204</v>
      </c>
      <c r="D120" s="158" t="s">
        <v>170</v>
      </c>
      <c r="E120" s="159" t="s">
        <v>423</v>
      </c>
      <c r="F120" s="213" t="s">
        <v>424</v>
      </c>
      <c r="G120" s="213"/>
      <c r="H120" s="213"/>
      <c r="I120" s="213"/>
      <c r="J120" s="160" t="s">
        <v>400</v>
      </c>
      <c r="K120" s="161">
        <v>1</v>
      </c>
      <c r="L120" s="214">
        <v>15000</v>
      </c>
      <c r="M120" s="214"/>
      <c r="N120" s="214">
        <f t="shared" si="0"/>
        <v>15000</v>
      </c>
      <c r="O120" s="214"/>
      <c r="P120" s="214"/>
      <c r="Q120" s="214"/>
      <c r="R120" s="34"/>
      <c r="T120" s="162" t="s">
        <v>20</v>
      </c>
      <c r="U120" s="41" t="s">
        <v>39</v>
      </c>
      <c r="V120" s="163">
        <v>0</v>
      </c>
      <c r="W120" s="163">
        <f t="shared" si="1"/>
        <v>0</v>
      </c>
      <c r="X120" s="163">
        <v>0</v>
      </c>
      <c r="Y120" s="163">
        <f t="shared" si="2"/>
        <v>0</v>
      </c>
      <c r="Z120" s="163">
        <v>0</v>
      </c>
      <c r="AA120" s="164">
        <f t="shared" si="3"/>
        <v>0</v>
      </c>
      <c r="AR120" s="19" t="s">
        <v>174</v>
      </c>
      <c r="AT120" s="19" t="s">
        <v>170</v>
      </c>
      <c r="AU120" s="19" t="s">
        <v>81</v>
      </c>
      <c r="AY120" s="19" t="s">
        <v>169</v>
      </c>
      <c r="BE120" s="165">
        <f t="shared" si="4"/>
        <v>15000</v>
      </c>
      <c r="BF120" s="165">
        <f t="shared" si="5"/>
        <v>0</v>
      </c>
      <c r="BG120" s="165">
        <f t="shared" si="6"/>
        <v>0</v>
      </c>
      <c r="BH120" s="165">
        <f t="shared" si="7"/>
        <v>0</v>
      </c>
      <c r="BI120" s="165">
        <f t="shared" si="8"/>
        <v>0</v>
      </c>
      <c r="BJ120" s="19" t="s">
        <v>81</v>
      </c>
      <c r="BK120" s="165">
        <f t="shared" si="9"/>
        <v>15000</v>
      </c>
      <c r="BL120" s="19" t="s">
        <v>174</v>
      </c>
      <c r="BM120" s="19" t="s">
        <v>425</v>
      </c>
    </row>
    <row r="121" spans="2:65" s="1" customFormat="1" ht="38.25" customHeight="1">
      <c r="B121" s="32"/>
      <c r="C121" s="158" t="s">
        <v>208</v>
      </c>
      <c r="D121" s="158" t="s">
        <v>170</v>
      </c>
      <c r="E121" s="159" t="s">
        <v>426</v>
      </c>
      <c r="F121" s="213" t="s">
        <v>427</v>
      </c>
      <c r="G121" s="213"/>
      <c r="H121" s="213"/>
      <c r="I121" s="213"/>
      <c r="J121" s="160" t="s">
        <v>400</v>
      </c>
      <c r="K121" s="161">
        <v>1</v>
      </c>
      <c r="L121" s="214">
        <v>50000</v>
      </c>
      <c r="M121" s="214"/>
      <c r="N121" s="214">
        <f t="shared" si="0"/>
        <v>50000</v>
      </c>
      <c r="O121" s="214"/>
      <c r="P121" s="214"/>
      <c r="Q121" s="214"/>
      <c r="R121" s="34"/>
      <c r="T121" s="162" t="s">
        <v>20</v>
      </c>
      <c r="U121" s="41" t="s">
        <v>39</v>
      </c>
      <c r="V121" s="163">
        <v>0</v>
      </c>
      <c r="W121" s="163">
        <f t="shared" si="1"/>
        <v>0</v>
      </c>
      <c r="X121" s="163">
        <v>0</v>
      </c>
      <c r="Y121" s="163">
        <f t="shared" si="2"/>
        <v>0</v>
      </c>
      <c r="Z121" s="163">
        <v>0</v>
      </c>
      <c r="AA121" s="164">
        <f t="shared" si="3"/>
        <v>0</v>
      </c>
      <c r="AR121" s="19" t="s">
        <v>174</v>
      </c>
      <c r="AT121" s="19" t="s">
        <v>170</v>
      </c>
      <c r="AU121" s="19" t="s">
        <v>81</v>
      </c>
      <c r="AY121" s="19" t="s">
        <v>169</v>
      </c>
      <c r="BE121" s="165">
        <f t="shared" si="4"/>
        <v>50000</v>
      </c>
      <c r="BF121" s="165">
        <f t="shared" si="5"/>
        <v>0</v>
      </c>
      <c r="BG121" s="165">
        <f t="shared" si="6"/>
        <v>0</v>
      </c>
      <c r="BH121" s="165">
        <f t="shared" si="7"/>
        <v>0</v>
      </c>
      <c r="BI121" s="165">
        <f t="shared" si="8"/>
        <v>0</v>
      </c>
      <c r="BJ121" s="19" t="s">
        <v>81</v>
      </c>
      <c r="BK121" s="165">
        <f t="shared" si="9"/>
        <v>50000</v>
      </c>
      <c r="BL121" s="19" t="s">
        <v>174</v>
      </c>
      <c r="BM121" s="19" t="s">
        <v>428</v>
      </c>
    </row>
    <row r="122" spans="2:65" s="1" customFormat="1" ht="25.5" customHeight="1">
      <c r="B122" s="32"/>
      <c r="C122" s="158" t="s">
        <v>212</v>
      </c>
      <c r="D122" s="158" t="s">
        <v>170</v>
      </c>
      <c r="E122" s="159" t="s">
        <v>429</v>
      </c>
      <c r="F122" s="213" t="s">
        <v>430</v>
      </c>
      <c r="G122" s="213"/>
      <c r="H122" s="213"/>
      <c r="I122" s="213"/>
      <c r="J122" s="160" t="s">
        <v>400</v>
      </c>
      <c r="K122" s="161">
        <v>1</v>
      </c>
      <c r="L122" s="214">
        <v>50000</v>
      </c>
      <c r="M122" s="214"/>
      <c r="N122" s="214">
        <f t="shared" si="0"/>
        <v>50000</v>
      </c>
      <c r="O122" s="214"/>
      <c r="P122" s="214"/>
      <c r="Q122" s="214"/>
      <c r="R122" s="34"/>
      <c r="T122" s="162" t="s">
        <v>20</v>
      </c>
      <c r="U122" s="41" t="s">
        <v>39</v>
      </c>
      <c r="V122" s="163">
        <v>0</v>
      </c>
      <c r="W122" s="163">
        <f t="shared" si="1"/>
        <v>0</v>
      </c>
      <c r="X122" s="163">
        <v>0</v>
      </c>
      <c r="Y122" s="163">
        <f t="shared" si="2"/>
        <v>0</v>
      </c>
      <c r="Z122" s="163">
        <v>0</v>
      </c>
      <c r="AA122" s="164">
        <f t="shared" si="3"/>
        <v>0</v>
      </c>
      <c r="AR122" s="19" t="s">
        <v>174</v>
      </c>
      <c r="AT122" s="19" t="s">
        <v>170</v>
      </c>
      <c r="AU122" s="19" t="s">
        <v>81</v>
      </c>
      <c r="AY122" s="19" t="s">
        <v>169</v>
      </c>
      <c r="BE122" s="165">
        <f t="shared" si="4"/>
        <v>50000</v>
      </c>
      <c r="BF122" s="165">
        <f t="shared" si="5"/>
        <v>0</v>
      </c>
      <c r="BG122" s="165">
        <f t="shared" si="6"/>
        <v>0</v>
      </c>
      <c r="BH122" s="165">
        <f t="shared" si="7"/>
        <v>0</v>
      </c>
      <c r="BI122" s="165">
        <f t="shared" si="8"/>
        <v>0</v>
      </c>
      <c r="BJ122" s="19" t="s">
        <v>81</v>
      </c>
      <c r="BK122" s="165">
        <f t="shared" si="9"/>
        <v>50000</v>
      </c>
      <c r="BL122" s="19" t="s">
        <v>174</v>
      </c>
      <c r="BM122" s="19" t="s">
        <v>431</v>
      </c>
    </row>
    <row r="123" spans="2:65" s="1" customFormat="1" ht="25.5" customHeight="1">
      <c r="B123" s="32"/>
      <c r="C123" s="158" t="s">
        <v>217</v>
      </c>
      <c r="D123" s="158" t="s">
        <v>170</v>
      </c>
      <c r="E123" s="159" t="s">
        <v>432</v>
      </c>
      <c r="F123" s="213" t="s">
        <v>433</v>
      </c>
      <c r="G123" s="213"/>
      <c r="H123" s="213"/>
      <c r="I123" s="213"/>
      <c r="J123" s="160" t="s">
        <v>400</v>
      </c>
      <c r="K123" s="161">
        <v>1</v>
      </c>
      <c r="L123" s="214">
        <v>50000</v>
      </c>
      <c r="M123" s="214"/>
      <c r="N123" s="214">
        <f t="shared" si="0"/>
        <v>50000</v>
      </c>
      <c r="O123" s="214"/>
      <c r="P123" s="214"/>
      <c r="Q123" s="214"/>
      <c r="R123" s="34"/>
      <c r="T123" s="162" t="s">
        <v>20</v>
      </c>
      <c r="U123" s="41" t="s">
        <v>39</v>
      </c>
      <c r="V123" s="163">
        <v>0</v>
      </c>
      <c r="W123" s="163">
        <f t="shared" si="1"/>
        <v>0</v>
      </c>
      <c r="X123" s="163">
        <v>0</v>
      </c>
      <c r="Y123" s="163">
        <f t="shared" si="2"/>
        <v>0</v>
      </c>
      <c r="Z123" s="163">
        <v>0</v>
      </c>
      <c r="AA123" s="164">
        <f t="shared" si="3"/>
        <v>0</v>
      </c>
      <c r="AR123" s="19" t="s">
        <v>174</v>
      </c>
      <c r="AT123" s="19" t="s">
        <v>170</v>
      </c>
      <c r="AU123" s="19" t="s">
        <v>81</v>
      </c>
      <c r="AY123" s="19" t="s">
        <v>169</v>
      </c>
      <c r="BE123" s="165">
        <f t="shared" si="4"/>
        <v>50000</v>
      </c>
      <c r="BF123" s="165">
        <f t="shared" si="5"/>
        <v>0</v>
      </c>
      <c r="BG123" s="165">
        <f t="shared" si="6"/>
        <v>0</v>
      </c>
      <c r="BH123" s="165">
        <f t="shared" si="7"/>
        <v>0</v>
      </c>
      <c r="BI123" s="165">
        <f t="shared" si="8"/>
        <v>0</v>
      </c>
      <c r="BJ123" s="19" t="s">
        <v>81</v>
      </c>
      <c r="BK123" s="165">
        <f t="shared" si="9"/>
        <v>50000</v>
      </c>
      <c r="BL123" s="19" t="s">
        <v>174</v>
      </c>
      <c r="BM123" s="19" t="s">
        <v>434</v>
      </c>
    </row>
    <row r="124" spans="2:65" s="1" customFormat="1" ht="16.5" customHeight="1">
      <c r="B124" s="32"/>
      <c r="C124" s="158" t="s">
        <v>221</v>
      </c>
      <c r="D124" s="158" t="s">
        <v>170</v>
      </c>
      <c r="E124" s="159" t="s">
        <v>435</v>
      </c>
      <c r="F124" s="213" t="s">
        <v>436</v>
      </c>
      <c r="G124" s="213"/>
      <c r="H124" s="213"/>
      <c r="I124" s="213"/>
      <c r="J124" s="160" t="s">
        <v>400</v>
      </c>
      <c r="K124" s="161">
        <v>0</v>
      </c>
      <c r="L124" s="214">
        <v>0</v>
      </c>
      <c r="M124" s="214"/>
      <c r="N124" s="214">
        <f t="shared" si="0"/>
        <v>0</v>
      </c>
      <c r="O124" s="214"/>
      <c r="P124" s="214"/>
      <c r="Q124" s="214"/>
      <c r="R124" s="34"/>
      <c r="T124" s="162" t="s">
        <v>20</v>
      </c>
      <c r="U124" s="41" t="s">
        <v>39</v>
      </c>
      <c r="V124" s="163">
        <v>0</v>
      </c>
      <c r="W124" s="163">
        <f t="shared" si="1"/>
        <v>0</v>
      </c>
      <c r="X124" s="163">
        <v>0</v>
      </c>
      <c r="Y124" s="163">
        <f t="shared" si="2"/>
        <v>0</v>
      </c>
      <c r="Z124" s="163">
        <v>0</v>
      </c>
      <c r="AA124" s="164">
        <f t="shared" si="3"/>
        <v>0</v>
      </c>
      <c r="AR124" s="19" t="s">
        <v>174</v>
      </c>
      <c r="AT124" s="19" t="s">
        <v>170</v>
      </c>
      <c r="AU124" s="19" t="s">
        <v>81</v>
      </c>
      <c r="AY124" s="19" t="s">
        <v>169</v>
      </c>
      <c r="BE124" s="165">
        <f t="shared" si="4"/>
        <v>0</v>
      </c>
      <c r="BF124" s="165">
        <f t="shared" si="5"/>
        <v>0</v>
      </c>
      <c r="BG124" s="165">
        <f t="shared" si="6"/>
        <v>0</v>
      </c>
      <c r="BH124" s="165">
        <f t="shared" si="7"/>
        <v>0</v>
      </c>
      <c r="BI124" s="165">
        <f t="shared" si="8"/>
        <v>0</v>
      </c>
      <c r="BJ124" s="19" t="s">
        <v>81</v>
      </c>
      <c r="BK124" s="165">
        <f t="shared" si="9"/>
        <v>0</v>
      </c>
      <c r="BL124" s="19" t="s">
        <v>174</v>
      </c>
      <c r="BM124" s="19" t="s">
        <v>437</v>
      </c>
    </row>
    <row r="125" spans="2:65" s="1" customFormat="1" ht="16.5" customHeight="1">
      <c r="B125" s="32"/>
      <c r="C125" s="158" t="s">
        <v>225</v>
      </c>
      <c r="D125" s="158" t="s">
        <v>170</v>
      </c>
      <c r="E125" s="159" t="s">
        <v>438</v>
      </c>
      <c r="F125" s="213" t="s">
        <v>439</v>
      </c>
      <c r="G125" s="213"/>
      <c r="H125" s="213"/>
      <c r="I125" s="213"/>
      <c r="J125" s="160" t="s">
        <v>400</v>
      </c>
      <c r="K125" s="161">
        <v>0</v>
      </c>
      <c r="L125" s="214">
        <v>0</v>
      </c>
      <c r="M125" s="214"/>
      <c r="N125" s="214">
        <f t="shared" si="0"/>
        <v>0</v>
      </c>
      <c r="O125" s="214"/>
      <c r="P125" s="214"/>
      <c r="Q125" s="214"/>
      <c r="R125" s="34"/>
      <c r="T125" s="162" t="s">
        <v>20</v>
      </c>
      <c r="U125" s="41" t="s">
        <v>39</v>
      </c>
      <c r="V125" s="163">
        <v>0</v>
      </c>
      <c r="W125" s="163">
        <f t="shared" si="1"/>
        <v>0</v>
      </c>
      <c r="X125" s="163">
        <v>0</v>
      </c>
      <c r="Y125" s="163">
        <f t="shared" si="2"/>
        <v>0</v>
      </c>
      <c r="Z125" s="163">
        <v>0</v>
      </c>
      <c r="AA125" s="164">
        <f t="shared" si="3"/>
        <v>0</v>
      </c>
      <c r="AR125" s="19" t="s">
        <v>174</v>
      </c>
      <c r="AT125" s="19" t="s">
        <v>170</v>
      </c>
      <c r="AU125" s="19" t="s">
        <v>81</v>
      </c>
      <c r="AY125" s="19" t="s">
        <v>169</v>
      </c>
      <c r="BE125" s="165">
        <f t="shared" si="4"/>
        <v>0</v>
      </c>
      <c r="BF125" s="165">
        <f t="shared" si="5"/>
        <v>0</v>
      </c>
      <c r="BG125" s="165">
        <f t="shared" si="6"/>
        <v>0</v>
      </c>
      <c r="BH125" s="165">
        <f t="shared" si="7"/>
        <v>0</v>
      </c>
      <c r="BI125" s="165">
        <f t="shared" si="8"/>
        <v>0</v>
      </c>
      <c r="BJ125" s="19" t="s">
        <v>81</v>
      </c>
      <c r="BK125" s="165">
        <f t="shared" si="9"/>
        <v>0</v>
      </c>
      <c r="BL125" s="19" t="s">
        <v>174</v>
      </c>
      <c r="BM125" s="19" t="s">
        <v>440</v>
      </c>
    </row>
    <row r="126" spans="2:65" s="1" customFormat="1" ht="16.5" customHeight="1">
      <c r="B126" s="32"/>
      <c r="C126" s="158" t="s">
        <v>11</v>
      </c>
      <c r="D126" s="158" t="s">
        <v>170</v>
      </c>
      <c r="E126" s="159" t="s">
        <v>441</v>
      </c>
      <c r="F126" s="213" t="s">
        <v>442</v>
      </c>
      <c r="G126" s="213"/>
      <c r="H126" s="213"/>
      <c r="I126" s="213"/>
      <c r="J126" s="160" t="s">
        <v>400</v>
      </c>
      <c r="K126" s="161">
        <v>1</v>
      </c>
      <c r="L126" s="214">
        <v>100000</v>
      </c>
      <c r="M126" s="214"/>
      <c r="N126" s="214">
        <f t="shared" si="0"/>
        <v>100000</v>
      </c>
      <c r="O126" s="214"/>
      <c r="P126" s="214"/>
      <c r="Q126" s="214"/>
      <c r="R126" s="34"/>
      <c r="T126" s="162" t="s">
        <v>20</v>
      </c>
      <c r="U126" s="41" t="s">
        <v>39</v>
      </c>
      <c r="V126" s="163">
        <v>0</v>
      </c>
      <c r="W126" s="163">
        <f t="shared" si="1"/>
        <v>0</v>
      </c>
      <c r="X126" s="163">
        <v>0</v>
      </c>
      <c r="Y126" s="163">
        <f t="shared" si="2"/>
        <v>0</v>
      </c>
      <c r="Z126" s="163">
        <v>0</v>
      </c>
      <c r="AA126" s="164">
        <f t="shared" si="3"/>
        <v>0</v>
      </c>
      <c r="AR126" s="19" t="s">
        <v>174</v>
      </c>
      <c r="AT126" s="19" t="s">
        <v>170</v>
      </c>
      <c r="AU126" s="19" t="s">
        <v>81</v>
      </c>
      <c r="AY126" s="19" t="s">
        <v>169</v>
      </c>
      <c r="BE126" s="165">
        <f t="shared" si="4"/>
        <v>100000</v>
      </c>
      <c r="BF126" s="165">
        <f t="shared" si="5"/>
        <v>0</v>
      </c>
      <c r="BG126" s="165">
        <f t="shared" si="6"/>
        <v>0</v>
      </c>
      <c r="BH126" s="165">
        <f t="shared" si="7"/>
        <v>0</v>
      </c>
      <c r="BI126" s="165">
        <f t="shared" si="8"/>
        <v>0</v>
      </c>
      <c r="BJ126" s="19" t="s">
        <v>81</v>
      </c>
      <c r="BK126" s="165">
        <f t="shared" si="9"/>
        <v>100000</v>
      </c>
      <c r="BL126" s="19" t="s">
        <v>174</v>
      </c>
      <c r="BM126" s="19" t="s">
        <v>443</v>
      </c>
    </row>
    <row r="127" spans="2:65" s="1" customFormat="1" ht="16.5" customHeight="1">
      <c r="B127" s="32"/>
      <c r="C127" s="158" t="s">
        <v>228</v>
      </c>
      <c r="D127" s="158" t="s">
        <v>170</v>
      </c>
      <c r="E127" s="159" t="s">
        <v>444</v>
      </c>
      <c r="F127" s="213" t="s">
        <v>445</v>
      </c>
      <c r="G127" s="213"/>
      <c r="H127" s="213"/>
      <c r="I127" s="213"/>
      <c r="J127" s="160" t="s">
        <v>400</v>
      </c>
      <c r="K127" s="161">
        <v>1</v>
      </c>
      <c r="L127" s="214">
        <v>250000</v>
      </c>
      <c r="M127" s="214"/>
      <c r="N127" s="214">
        <f t="shared" si="0"/>
        <v>250000</v>
      </c>
      <c r="O127" s="214"/>
      <c r="P127" s="214"/>
      <c r="Q127" s="214"/>
      <c r="R127" s="34"/>
      <c r="T127" s="162" t="s">
        <v>20</v>
      </c>
      <c r="U127" s="41" t="s">
        <v>39</v>
      </c>
      <c r="V127" s="163">
        <v>0</v>
      </c>
      <c r="W127" s="163">
        <f t="shared" si="1"/>
        <v>0</v>
      </c>
      <c r="X127" s="163">
        <v>0</v>
      </c>
      <c r="Y127" s="163">
        <f t="shared" si="2"/>
        <v>0</v>
      </c>
      <c r="Z127" s="163">
        <v>0</v>
      </c>
      <c r="AA127" s="164">
        <f t="shared" si="3"/>
        <v>0</v>
      </c>
      <c r="AR127" s="19" t="s">
        <v>174</v>
      </c>
      <c r="AT127" s="19" t="s">
        <v>170</v>
      </c>
      <c r="AU127" s="19" t="s">
        <v>81</v>
      </c>
      <c r="AY127" s="19" t="s">
        <v>169</v>
      </c>
      <c r="BE127" s="165">
        <f t="shared" si="4"/>
        <v>250000</v>
      </c>
      <c r="BF127" s="165">
        <f t="shared" si="5"/>
        <v>0</v>
      </c>
      <c r="BG127" s="165">
        <f t="shared" si="6"/>
        <v>0</v>
      </c>
      <c r="BH127" s="165">
        <f t="shared" si="7"/>
        <v>0</v>
      </c>
      <c r="BI127" s="165">
        <f t="shared" si="8"/>
        <v>0</v>
      </c>
      <c r="BJ127" s="19" t="s">
        <v>81</v>
      </c>
      <c r="BK127" s="165">
        <f t="shared" si="9"/>
        <v>250000</v>
      </c>
      <c r="BL127" s="19" t="s">
        <v>174</v>
      </c>
      <c r="BM127" s="19" t="s">
        <v>446</v>
      </c>
    </row>
    <row r="128" spans="2:65" s="1" customFormat="1" ht="38.25" customHeight="1">
      <c r="B128" s="32"/>
      <c r="C128" s="158" t="s">
        <v>236</v>
      </c>
      <c r="D128" s="158" t="s">
        <v>170</v>
      </c>
      <c r="E128" s="159" t="s">
        <v>447</v>
      </c>
      <c r="F128" s="213" t="s">
        <v>448</v>
      </c>
      <c r="G128" s="213"/>
      <c r="H128" s="213"/>
      <c r="I128" s="213"/>
      <c r="J128" s="160" t="s">
        <v>400</v>
      </c>
      <c r="K128" s="161">
        <v>1</v>
      </c>
      <c r="L128" s="214">
        <v>50000</v>
      </c>
      <c r="M128" s="214"/>
      <c r="N128" s="214">
        <f t="shared" si="0"/>
        <v>50000</v>
      </c>
      <c r="O128" s="214"/>
      <c r="P128" s="214"/>
      <c r="Q128" s="214"/>
      <c r="R128" s="34"/>
      <c r="T128" s="162" t="s">
        <v>20</v>
      </c>
      <c r="U128" s="41" t="s">
        <v>39</v>
      </c>
      <c r="V128" s="163">
        <v>0</v>
      </c>
      <c r="W128" s="163">
        <f t="shared" si="1"/>
        <v>0</v>
      </c>
      <c r="X128" s="163">
        <v>0</v>
      </c>
      <c r="Y128" s="163">
        <f t="shared" si="2"/>
        <v>0</v>
      </c>
      <c r="Z128" s="163">
        <v>0</v>
      </c>
      <c r="AA128" s="164">
        <f t="shared" si="3"/>
        <v>0</v>
      </c>
      <c r="AR128" s="19" t="s">
        <v>174</v>
      </c>
      <c r="AT128" s="19" t="s">
        <v>170</v>
      </c>
      <c r="AU128" s="19" t="s">
        <v>81</v>
      </c>
      <c r="AY128" s="19" t="s">
        <v>169</v>
      </c>
      <c r="BE128" s="165">
        <f t="shared" si="4"/>
        <v>50000</v>
      </c>
      <c r="BF128" s="165">
        <f t="shared" si="5"/>
        <v>0</v>
      </c>
      <c r="BG128" s="165">
        <f t="shared" si="6"/>
        <v>0</v>
      </c>
      <c r="BH128" s="165">
        <f t="shared" si="7"/>
        <v>0</v>
      </c>
      <c r="BI128" s="165">
        <f t="shared" si="8"/>
        <v>0</v>
      </c>
      <c r="BJ128" s="19" t="s">
        <v>81</v>
      </c>
      <c r="BK128" s="165">
        <f t="shared" si="9"/>
        <v>50000</v>
      </c>
      <c r="BL128" s="19" t="s">
        <v>174</v>
      </c>
      <c r="BM128" s="19" t="s">
        <v>449</v>
      </c>
    </row>
    <row r="129" spans="2:65" s="1" customFormat="1" ht="16.5" customHeight="1">
      <c r="B129" s="32"/>
      <c r="C129" s="158" t="s">
        <v>244</v>
      </c>
      <c r="D129" s="158" t="s">
        <v>170</v>
      </c>
      <c r="E129" s="159" t="s">
        <v>450</v>
      </c>
      <c r="F129" s="213" t="s">
        <v>451</v>
      </c>
      <c r="G129" s="213"/>
      <c r="H129" s="213"/>
      <c r="I129" s="213"/>
      <c r="J129" s="160" t="s">
        <v>400</v>
      </c>
      <c r="K129" s="161">
        <v>0</v>
      </c>
      <c r="L129" s="214">
        <v>0</v>
      </c>
      <c r="M129" s="214"/>
      <c r="N129" s="214">
        <f t="shared" si="0"/>
        <v>0</v>
      </c>
      <c r="O129" s="214"/>
      <c r="P129" s="214"/>
      <c r="Q129" s="214"/>
      <c r="R129" s="34"/>
      <c r="T129" s="162" t="s">
        <v>20</v>
      </c>
      <c r="U129" s="41" t="s">
        <v>39</v>
      </c>
      <c r="V129" s="163">
        <v>0</v>
      </c>
      <c r="W129" s="163">
        <f t="shared" si="1"/>
        <v>0</v>
      </c>
      <c r="X129" s="163">
        <v>0</v>
      </c>
      <c r="Y129" s="163">
        <f t="shared" si="2"/>
        <v>0</v>
      </c>
      <c r="Z129" s="163">
        <v>0</v>
      </c>
      <c r="AA129" s="164">
        <f t="shared" si="3"/>
        <v>0</v>
      </c>
      <c r="AR129" s="19" t="s">
        <v>174</v>
      </c>
      <c r="AT129" s="19" t="s">
        <v>170</v>
      </c>
      <c r="AU129" s="19" t="s">
        <v>81</v>
      </c>
      <c r="AY129" s="19" t="s">
        <v>169</v>
      </c>
      <c r="BE129" s="165">
        <f t="shared" si="4"/>
        <v>0</v>
      </c>
      <c r="BF129" s="165">
        <f t="shared" si="5"/>
        <v>0</v>
      </c>
      <c r="BG129" s="165">
        <f t="shared" si="6"/>
        <v>0</v>
      </c>
      <c r="BH129" s="165">
        <f t="shared" si="7"/>
        <v>0</v>
      </c>
      <c r="BI129" s="165">
        <f t="shared" si="8"/>
        <v>0</v>
      </c>
      <c r="BJ129" s="19" t="s">
        <v>81</v>
      </c>
      <c r="BK129" s="165">
        <f t="shared" si="9"/>
        <v>0</v>
      </c>
      <c r="BL129" s="19" t="s">
        <v>174</v>
      </c>
      <c r="BM129" s="19" t="s">
        <v>452</v>
      </c>
    </row>
    <row r="130" spans="2:65" s="1" customFormat="1" ht="16.5" customHeight="1">
      <c r="B130" s="32"/>
      <c r="C130" s="158" t="s">
        <v>248</v>
      </c>
      <c r="D130" s="158" t="s">
        <v>170</v>
      </c>
      <c r="E130" s="159" t="s">
        <v>453</v>
      </c>
      <c r="F130" s="213" t="s">
        <v>454</v>
      </c>
      <c r="G130" s="213"/>
      <c r="H130" s="213"/>
      <c r="I130" s="213"/>
      <c r="J130" s="160" t="s">
        <v>400</v>
      </c>
      <c r="K130" s="161">
        <v>0</v>
      </c>
      <c r="L130" s="214">
        <v>0</v>
      </c>
      <c r="M130" s="214"/>
      <c r="N130" s="214">
        <f t="shared" si="0"/>
        <v>0</v>
      </c>
      <c r="O130" s="214"/>
      <c r="P130" s="214"/>
      <c r="Q130" s="214"/>
      <c r="R130" s="34"/>
      <c r="T130" s="162" t="s">
        <v>20</v>
      </c>
      <c r="U130" s="41" t="s">
        <v>39</v>
      </c>
      <c r="V130" s="163">
        <v>0</v>
      </c>
      <c r="W130" s="163">
        <f t="shared" si="1"/>
        <v>0</v>
      </c>
      <c r="X130" s="163">
        <v>0</v>
      </c>
      <c r="Y130" s="163">
        <f t="shared" si="2"/>
        <v>0</v>
      </c>
      <c r="Z130" s="163">
        <v>0</v>
      </c>
      <c r="AA130" s="164">
        <f t="shared" si="3"/>
        <v>0</v>
      </c>
      <c r="AR130" s="19" t="s">
        <v>174</v>
      </c>
      <c r="AT130" s="19" t="s">
        <v>170</v>
      </c>
      <c r="AU130" s="19" t="s">
        <v>81</v>
      </c>
      <c r="AY130" s="19" t="s">
        <v>169</v>
      </c>
      <c r="BE130" s="165">
        <f t="shared" si="4"/>
        <v>0</v>
      </c>
      <c r="BF130" s="165">
        <f t="shared" si="5"/>
        <v>0</v>
      </c>
      <c r="BG130" s="165">
        <f t="shared" si="6"/>
        <v>0</v>
      </c>
      <c r="BH130" s="165">
        <f t="shared" si="7"/>
        <v>0</v>
      </c>
      <c r="BI130" s="165">
        <f t="shared" si="8"/>
        <v>0</v>
      </c>
      <c r="BJ130" s="19" t="s">
        <v>81</v>
      </c>
      <c r="BK130" s="165">
        <f t="shared" si="9"/>
        <v>0</v>
      </c>
      <c r="BL130" s="19" t="s">
        <v>174</v>
      </c>
      <c r="BM130" s="19" t="s">
        <v>455</v>
      </c>
    </row>
    <row r="131" spans="2:65" s="1" customFormat="1" ht="25.5" customHeight="1">
      <c r="B131" s="32"/>
      <c r="C131" s="158" t="s">
        <v>240</v>
      </c>
      <c r="D131" s="158" t="s">
        <v>170</v>
      </c>
      <c r="E131" s="159" t="s">
        <v>456</v>
      </c>
      <c r="F131" s="213" t="s">
        <v>457</v>
      </c>
      <c r="G131" s="213"/>
      <c r="H131" s="213"/>
      <c r="I131" s="213"/>
      <c r="J131" s="160" t="s">
        <v>400</v>
      </c>
      <c r="K131" s="161">
        <v>0</v>
      </c>
      <c r="L131" s="214">
        <v>0</v>
      </c>
      <c r="M131" s="214"/>
      <c r="N131" s="214">
        <f t="shared" si="0"/>
        <v>0</v>
      </c>
      <c r="O131" s="214"/>
      <c r="P131" s="214"/>
      <c r="Q131" s="214"/>
      <c r="R131" s="34"/>
      <c r="T131" s="162" t="s">
        <v>20</v>
      </c>
      <c r="U131" s="41" t="s">
        <v>39</v>
      </c>
      <c r="V131" s="163">
        <v>0</v>
      </c>
      <c r="W131" s="163">
        <f t="shared" si="1"/>
        <v>0</v>
      </c>
      <c r="X131" s="163">
        <v>0</v>
      </c>
      <c r="Y131" s="163">
        <f t="shared" si="2"/>
        <v>0</v>
      </c>
      <c r="Z131" s="163">
        <v>0</v>
      </c>
      <c r="AA131" s="164">
        <f t="shared" si="3"/>
        <v>0</v>
      </c>
      <c r="AR131" s="19" t="s">
        <v>174</v>
      </c>
      <c r="AT131" s="19" t="s">
        <v>170</v>
      </c>
      <c r="AU131" s="19" t="s">
        <v>81</v>
      </c>
      <c r="AY131" s="19" t="s">
        <v>169</v>
      </c>
      <c r="BE131" s="165">
        <f t="shared" si="4"/>
        <v>0</v>
      </c>
      <c r="BF131" s="165">
        <f t="shared" si="5"/>
        <v>0</v>
      </c>
      <c r="BG131" s="165">
        <f t="shared" si="6"/>
        <v>0</v>
      </c>
      <c r="BH131" s="165">
        <f t="shared" si="7"/>
        <v>0</v>
      </c>
      <c r="BI131" s="165">
        <f t="shared" si="8"/>
        <v>0</v>
      </c>
      <c r="BJ131" s="19" t="s">
        <v>81</v>
      </c>
      <c r="BK131" s="165">
        <f t="shared" si="9"/>
        <v>0</v>
      </c>
      <c r="BL131" s="19" t="s">
        <v>174</v>
      </c>
      <c r="BM131" s="19" t="s">
        <v>458</v>
      </c>
    </row>
    <row r="132" spans="2:65" s="1" customFormat="1" ht="38.25" customHeight="1">
      <c r="B132" s="32"/>
      <c r="C132" s="158" t="s">
        <v>10</v>
      </c>
      <c r="D132" s="158" t="s">
        <v>170</v>
      </c>
      <c r="E132" s="159" t="s">
        <v>459</v>
      </c>
      <c r="F132" s="213" t="s">
        <v>460</v>
      </c>
      <c r="G132" s="213"/>
      <c r="H132" s="213"/>
      <c r="I132" s="213"/>
      <c r="J132" s="160" t="s">
        <v>400</v>
      </c>
      <c r="K132" s="161">
        <v>1</v>
      </c>
      <c r="L132" s="214">
        <v>250000</v>
      </c>
      <c r="M132" s="214"/>
      <c r="N132" s="214">
        <f t="shared" si="0"/>
        <v>250000</v>
      </c>
      <c r="O132" s="214"/>
      <c r="P132" s="214"/>
      <c r="Q132" s="214"/>
      <c r="R132" s="34"/>
      <c r="T132" s="162" t="s">
        <v>20</v>
      </c>
      <c r="U132" s="41" t="s">
        <v>39</v>
      </c>
      <c r="V132" s="163">
        <v>0</v>
      </c>
      <c r="W132" s="163">
        <f t="shared" si="1"/>
        <v>0</v>
      </c>
      <c r="X132" s="163">
        <v>0</v>
      </c>
      <c r="Y132" s="163">
        <f t="shared" si="2"/>
        <v>0</v>
      </c>
      <c r="Z132" s="163">
        <v>0</v>
      </c>
      <c r="AA132" s="164">
        <f t="shared" si="3"/>
        <v>0</v>
      </c>
      <c r="AR132" s="19" t="s">
        <v>174</v>
      </c>
      <c r="AT132" s="19" t="s">
        <v>170</v>
      </c>
      <c r="AU132" s="19" t="s">
        <v>81</v>
      </c>
      <c r="AY132" s="19" t="s">
        <v>169</v>
      </c>
      <c r="BE132" s="165">
        <f t="shared" si="4"/>
        <v>250000</v>
      </c>
      <c r="BF132" s="165">
        <f t="shared" si="5"/>
        <v>0</v>
      </c>
      <c r="BG132" s="165">
        <f t="shared" si="6"/>
        <v>0</v>
      </c>
      <c r="BH132" s="165">
        <f t="shared" si="7"/>
        <v>0</v>
      </c>
      <c r="BI132" s="165">
        <f t="shared" si="8"/>
        <v>0</v>
      </c>
      <c r="BJ132" s="19" t="s">
        <v>81</v>
      </c>
      <c r="BK132" s="165">
        <f t="shared" si="9"/>
        <v>250000</v>
      </c>
      <c r="BL132" s="19" t="s">
        <v>174</v>
      </c>
      <c r="BM132" s="19" t="s">
        <v>461</v>
      </c>
    </row>
    <row r="133" spans="2:65" s="1" customFormat="1" ht="25.5" customHeight="1">
      <c r="B133" s="32"/>
      <c r="C133" s="158" t="s">
        <v>462</v>
      </c>
      <c r="D133" s="158" t="s">
        <v>170</v>
      </c>
      <c r="E133" s="159" t="s">
        <v>463</v>
      </c>
      <c r="F133" s="213" t="s">
        <v>464</v>
      </c>
      <c r="G133" s="213"/>
      <c r="H133" s="213"/>
      <c r="I133" s="213"/>
      <c r="J133" s="160" t="s">
        <v>400</v>
      </c>
      <c r="K133" s="161">
        <v>0</v>
      </c>
      <c r="L133" s="214">
        <v>0</v>
      </c>
      <c r="M133" s="214"/>
      <c r="N133" s="214">
        <f t="shared" si="0"/>
        <v>0</v>
      </c>
      <c r="O133" s="214"/>
      <c r="P133" s="214"/>
      <c r="Q133" s="214"/>
      <c r="R133" s="34"/>
      <c r="T133" s="162" t="s">
        <v>20</v>
      </c>
      <c r="U133" s="41" t="s">
        <v>39</v>
      </c>
      <c r="V133" s="163">
        <v>0</v>
      </c>
      <c r="W133" s="163">
        <f t="shared" si="1"/>
        <v>0</v>
      </c>
      <c r="X133" s="163">
        <v>0</v>
      </c>
      <c r="Y133" s="163">
        <f t="shared" si="2"/>
        <v>0</v>
      </c>
      <c r="Z133" s="163">
        <v>0</v>
      </c>
      <c r="AA133" s="164">
        <f t="shared" si="3"/>
        <v>0</v>
      </c>
      <c r="AR133" s="19" t="s">
        <v>174</v>
      </c>
      <c r="AT133" s="19" t="s">
        <v>170</v>
      </c>
      <c r="AU133" s="19" t="s">
        <v>81</v>
      </c>
      <c r="AY133" s="19" t="s">
        <v>169</v>
      </c>
      <c r="BE133" s="165">
        <f t="shared" si="4"/>
        <v>0</v>
      </c>
      <c r="BF133" s="165">
        <f t="shared" si="5"/>
        <v>0</v>
      </c>
      <c r="BG133" s="165">
        <f t="shared" si="6"/>
        <v>0</v>
      </c>
      <c r="BH133" s="165">
        <f t="shared" si="7"/>
        <v>0</v>
      </c>
      <c r="BI133" s="165">
        <f t="shared" si="8"/>
        <v>0</v>
      </c>
      <c r="BJ133" s="19" t="s">
        <v>81</v>
      </c>
      <c r="BK133" s="165">
        <f t="shared" si="9"/>
        <v>0</v>
      </c>
      <c r="BL133" s="19" t="s">
        <v>174</v>
      </c>
      <c r="BM133" s="19" t="s">
        <v>465</v>
      </c>
    </row>
    <row r="134" spans="2:65" s="1" customFormat="1" ht="25.5" customHeight="1">
      <c r="B134" s="32"/>
      <c r="C134" s="158" t="s">
        <v>466</v>
      </c>
      <c r="D134" s="158" t="s">
        <v>170</v>
      </c>
      <c r="E134" s="159" t="s">
        <v>467</v>
      </c>
      <c r="F134" s="213" t="s">
        <v>468</v>
      </c>
      <c r="G134" s="213"/>
      <c r="H134" s="213"/>
      <c r="I134" s="213"/>
      <c r="J134" s="160" t="s">
        <v>400</v>
      </c>
      <c r="K134" s="161">
        <v>1</v>
      </c>
      <c r="L134" s="214">
        <v>50000</v>
      </c>
      <c r="M134" s="214"/>
      <c r="N134" s="214">
        <f t="shared" si="0"/>
        <v>50000</v>
      </c>
      <c r="O134" s="214"/>
      <c r="P134" s="214"/>
      <c r="Q134" s="214"/>
      <c r="R134" s="34"/>
      <c r="T134" s="162" t="s">
        <v>20</v>
      </c>
      <c r="U134" s="41" t="s">
        <v>39</v>
      </c>
      <c r="V134" s="163">
        <v>0</v>
      </c>
      <c r="W134" s="163">
        <f t="shared" si="1"/>
        <v>0</v>
      </c>
      <c r="X134" s="163">
        <v>0</v>
      </c>
      <c r="Y134" s="163">
        <f t="shared" si="2"/>
        <v>0</v>
      </c>
      <c r="Z134" s="163">
        <v>0</v>
      </c>
      <c r="AA134" s="164">
        <f t="shared" si="3"/>
        <v>0</v>
      </c>
      <c r="AR134" s="19" t="s">
        <v>174</v>
      </c>
      <c r="AT134" s="19" t="s">
        <v>170</v>
      </c>
      <c r="AU134" s="19" t="s">
        <v>81</v>
      </c>
      <c r="AY134" s="19" t="s">
        <v>169</v>
      </c>
      <c r="BE134" s="165">
        <f t="shared" si="4"/>
        <v>50000</v>
      </c>
      <c r="BF134" s="165">
        <f t="shared" si="5"/>
        <v>0</v>
      </c>
      <c r="BG134" s="165">
        <f t="shared" si="6"/>
        <v>0</v>
      </c>
      <c r="BH134" s="165">
        <f t="shared" si="7"/>
        <v>0</v>
      </c>
      <c r="BI134" s="165">
        <f t="shared" si="8"/>
        <v>0</v>
      </c>
      <c r="BJ134" s="19" t="s">
        <v>81</v>
      </c>
      <c r="BK134" s="165">
        <f t="shared" si="9"/>
        <v>50000</v>
      </c>
      <c r="BL134" s="19" t="s">
        <v>174</v>
      </c>
      <c r="BM134" s="19" t="s">
        <v>469</v>
      </c>
    </row>
    <row r="135" spans="2:65" s="1" customFormat="1" ht="16.5" customHeight="1">
      <c r="B135" s="32"/>
      <c r="C135" s="158" t="s">
        <v>470</v>
      </c>
      <c r="D135" s="158" t="s">
        <v>170</v>
      </c>
      <c r="E135" s="159" t="s">
        <v>471</v>
      </c>
      <c r="F135" s="213" t="s">
        <v>472</v>
      </c>
      <c r="G135" s="213"/>
      <c r="H135" s="213"/>
      <c r="I135" s="213"/>
      <c r="J135" s="160" t="s">
        <v>400</v>
      </c>
      <c r="K135" s="161">
        <v>0</v>
      </c>
      <c r="L135" s="214">
        <v>0</v>
      </c>
      <c r="M135" s="214"/>
      <c r="N135" s="214">
        <f t="shared" si="0"/>
        <v>0</v>
      </c>
      <c r="O135" s="214"/>
      <c r="P135" s="214"/>
      <c r="Q135" s="214"/>
      <c r="R135" s="34"/>
      <c r="T135" s="162" t="s">
        <v>20</v>
      </c>
      <c r="U135" s="41" t="s">
        <v>39</v>
      </c>
      <c r="V135" s="163">
        <v>0</v>
      </c>
      <c r="W135" s="163">
        <f t="shared" si="1"/>
        <v>0</v>
      </c>
      <c r="X135" s="163">
        <v>0</v>
      </c>
      <c r="Y135" s="163">
        <f t="shared" si="2"/>
        <v>0</v>
      </c>
      <c r="Z135" s="163">
        <v>0</v>
      </c>
      <c r="AA135" s="164">
        <f t="shared" si="3"/>
        <v>0</v>
      </c>
      <c r="AR135" s="19" t="s">
        <v>174</v>
      </c>
      <c r="AT135" s="19" t="s">
        <v>170</v>
      </c>
      <c r="AU135" s="19" t="s">
        <v>81</v>
      </c>
      <c r="AY135" s="19" t="s">
        <v>169</v>
      </c>
      <c r="BE135" s="165">
        <f t="shared" si="4"/>
        <v>0</v>
      </c>
      <c r="BF135" s="165">
        <f t="shared" si="5"/>
        <v>0</v>
      </c>
      <c r="BG135" s="165">
        <f t="shared" si="6"/>
        <v>0</v>
      </c>
      <c r="BH135" s="165">
        <f t="shared" si="7"/>
        <v>0</v>
      </c>
      <c r="BI135" s="165">
        <f t="shared" si="8"/>
        <v>0</v>
      </c>
      <c r="BJ135" s="19" t="s">
        <v>81</v>
      </c>
      <c r="BK135" s="165">
        <f t="shared" si="9"/>
        <v>0</v>
      </c>
      <c r="BL135" s="19" t="s">
        <v>174</v>
      </c>
      <c r="BM135" s="19" t="s">
        <v>473</v>
      </c>
    </row>
    <row r="136" spans="2:65" s="1" customFormat="1" ht="38.25" customHeight="1">
      <c r="B136" s="32"/>
      <c r="C136" s="158" t="s">
        <v>474</v>
      </c>
      <c r="D136" s="158" t="s">
        <v>170</v>
      </c>
      <c r="E136" s="159" t="s">
        <v>475</v>
      </c>
      <c r="F136" s="213" t="s">
        <v>476</v>
      </c>
      <c r="G136" s="213"/>
      <c r="H136" s="213"/>
      <c r="I136" s="213"/>
      <c r="J136" s="160" t="s">
        <v>400</v>
      </c>
      <c r="K136" s="161">
        <v>0</v>
      </c>
      <c r="L136" s="214">
        <v>0</v>
      </c>
      <c r="M136" s="214"/>
      <c r="N136" s="214">
        <f t="shared" si="0"/>
        <v>0</v>
      </c>
      <c r="O136" s="214"/>
      <c r="P136" s="214"/>
      <c r="Q136" s="214"/>
      <c r="R136" s="34"/>
      <c r="T136" s="162" t="s">
        <v>20</v>
      </c>
      <c r="U136" s="166" t="s">
        <v>39</v>
      </c>
      <c r="V136" s="167">
        <v>0</v>
      </c>
      <c r="W136" s="167">
        <f t="shared" si="1"/>
        <v>0</v>
      </c>
      <c r="X136" s="167">
        <v>0</v>
      </c>
      <c r="Y136" s="167">
        <f t="shared" si="2"/>
        <v>0</v>
      </c>
      <c r="Z136" s="167">
        <v>0</v>
      </c>
      <c r="AA136" s="168">
        <f t="shared" si="3"/>
        <v>0</v>
      </c>
      <c r="AR136" s="19" t="s">
        <v>174</v>
      </c>
      <c r="AT136" s="19" t="s">
        <v>170</v>
      </c>
      <c r="AU136" s="19" t="s">
        <v>81</v>
      </c>
      <c r="AY136" s="19" t="s">
        <v>169</v>
      </c>
      <c r="BE136" s="165">
        <f t="shared" si="4"/>
        <v>0</v>
      </c>
      <c r="BF136" s="165">
        <f t="shared" si="5"/>
        <v>0</v>
      </c>
      <c r="BG136" s="165">
        <f t="shared" si="6"/>
        <v>0</v>
      </c>
      <c r="BH136" s="165">
        <f t="shared" si="7"/>
        <v>0</v>
      </c>
      <c r="BI136" s="165">
        <f t="shared" si="8"/>
        <v>0</v>
      </c>
      <c r="BJ136" s="19" t="s">
        <v>81</v>
      </c>
      <c r="BK136" s="165">
        <f t="shared" si="9"/>
        <v>0</v>
      </c>
      <c r="BL136" s="19" t="s">
        <v>174</v>
      </c>
      <c r="BM136" s="19" t="s">
        <v>477</v>
      </c>
    </row>
    <row r="137" spans="2:65" s="1" customFormat="1" ht="6.9" customHeight="1">
      <c r="B137" s="56"/>
      <c r="C137" s="57"/>
      <c r="D137" s="57"/>
      <c r="E137" s="57"/>
      <c r="F137" s="57"/>
      <c r="G137" s="57"/>
      <c r="H137" s="57"/>
      <c r="I137" s="57"/>
      <c r="J137" s="57"/>
      <c r="K137" s="57"/>
      <c r="L137" s="57"/>
      <c r="M137" s="57"/>
      <c r="N137" s="57"/>
      <c r="O137" s="57"/>
      <c r="P137" s="57"/>
      <c r="Q137" s="57"/>
      <c r="R137" s="58"/>
    </row>
  </sheetData>
  <sheetProtection algorithmName="SHA-512" hashValue="Vazo602UeD1WhB0Cqer9hx5XzDyTZm1MhTABf1rA1KIpN6Cx55Oc9fKjHrJRsbZR6ynqb/Ntk+Nrhaj3UtGBJQ==" saltValue="CoRU5tQp4hbJ6uUcA/VAkuHSG6tDtroNXG+SS3q6FofdZXUQnVzI5c5dp0wTW+a2gMVYBYLNzd6+smEeahcRkw==" spinCount="10" sheet="1" objects="1" scenarios="1" formatColumns="0" formatRows="0"/>
  <mergeCells count="128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1:Q91"/>
    <mergeCell ref="L93:Q93"/>
    <mergeCell ref="C99:Q99"/>
    <mergeCell ref="F101:P101"/>
    <mergeCell ref="F102:P102"/>
    <mergeCell ref="M104:P104"/>
    <mergeCell ref="M106:Q106"/>
    <mergeCell ref="M107:Q107"/>
    <mergeCell ref="F109:I109"/>
    <mergeCell ref="L109:M109"/>
    <mergeCell ref="N109:Q109"/>
    <mergeCell ref="F112:I112"/>
    <mergeCell ref="L112:M112"/>
    <mergeCell ref="N112:Q112"/>
    <mergeCell ref="F113:I113"/>
    <mergeCell ref="L113:M113"/>
    <mergeCell ref="N113:Q113"/>
    <mergeCell ref="F114:I114"/>
    <mergeCell ref="L114:M114"/>
    <mergeCell ref="N114:Q114"/>
    <mergeCell ref="F115:I115"/>
    <mergeCell ref="L115:M115"/>
    <mergeCell ref="N115:Q115"/>
    <mergeCell ref="F116:I116"/>
    <mergeCell ref="L116:M116"/>
    <mergeCell ref="N116:Q116"/>
    <mergeCell ref="N120:Q120"/>
    <mergeCell ref="F121:I121"/>
    <mergeCell ref="L121:M121"/>
    <mergeCell ref="N121:Q121"/>
    <mergeCell ref="F122:I122"/>
    <mergeCell ref="L122:M122"/>
    <mergeCell ref="N122:Q122"/>
    <mergeCell ref="F117:I117"/>
    <mergeCell ref="L117:M117"/>
    <mergeCell ref="N117:Q117"/>
    <mergeCell ref="F118:I118"/>
    <mergeCell ref="L118:M118"/>
    <mergeCell ref="N118:Q118"/>
    <mergeCell ref="F119:I119"/>
    <mergeCell ref="L119:M119"/>
    <mergeCell ref="N119:Q119"/>
    <mergeCell ref="H1:K1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29:I129"/>
    <mergeCell ref="L129:M129"/>
    <mergeCell ref="N129:Q129"/>
    <mergeCell ref="F130:I130"/>
    <mergeCell ref="L130:M130"/>
    <mergeCell ref="N130:Q130"/>
    <mergeCell ref="F131:I131"/>
    <mergeCell ref="L131:M131"/>
    <mergeCell ref="N131:Q131"/>
    <mergeCell ref="F126:I126"/>
    <mergeCell ref="L126:M126"/>
    <mergeCell ref="N126:Q126"/>
    <mergeCell ref="F127:I127"/>
    <mergeCell ref="L127:M127"/>
    <mergeCell ref="S2:AC2"/>
    <mergeCell ref="F135:I135"/>
    <mergeCell ref="L135:M135"/>
    <mergeCell ref="N135:Q135"/>
    <mergeCell ref="F136:I136"/>
    <mergeCell ref="L136:M136"/>
    <mergeCell ref="N136:Q136"/>
    <mergeCell ref="N110:Q110"/>
    <mergeCell ref="N111:Q111"/>
    <mergeCell ref="N127:Q127"/>
    <mergeCell ref="F128:I128"/>
    <mergeCell ref="L128:M128"/>
    <mergeCell ref="N128:Q128"/>
    <mergeCell ref="F123:I123"/>
    <mergeCell ref="L123:M123"/>
    <mergeCell ref="N123:Q123"/>
    <mergeCell ref="F124:I124"/>
    <mergeCell ref="L124:M124"/>
    <mergeCell ref="N124:Q124"/>
    <mergeCell ref="F125:I125"/>
    <mergeCell ref="L125:M125"/>
    <mergeCell ref="N125:Q125"/>
    <mergeCell ref="F120:I120"/>
    <mergeCell ref="L120:M120"/>
  </mergeCells>
  <hyperlinks>
    <hyperlink ref="F1:G1" location="C2" display="1) Krycí list rozpočtu"/>
    <hyperlink ref="H1:K1" location="C86" display="2) Rekapitulace rozpočtu"/>
    <hyperlink ref="L1" location="C109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56"/>
  <sheetViews>
    <sheetView showGridLines="0" workbookViewId="0">
      <pane ySplit="1" topLeftCell="A2" activePane="bottomLeft" state="frozen"/>
      <selection pane="bottomLeft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2" width="12.28515625" hidden="1" customWidth="1"/>
    <col min="23" max="23" width="16.28515625" hidden="1" customWidth="1"/>
    <col min="24" max="24" width="12.140625" hidden="1" customWidth="1"/>
    <col min="25" max="25" width="15" hidden="1" customWidth="1"/>
    <col min="26" max="26" width="11" hidden="1" customWidth="1"/>
    <col min="27" max="27" width="15" hidden="1" customWidth="1"/>
    <col min="28" max="28" width="16.28515625" hidden="1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66" ht="21.75" customHeight="1">
      <c r="A1" s="116"/>
      <c r="B1" s="12"/>
      <c r="C1" s="12"/>
      <c r="D1" s="13" t="s">
        <v>1</v>
      </c>
      <c r="E1" s="12"/>
      <c r="F1" s="14" t="s">
        <v>125</v>
      </c>
      <c r="G1" s="14"/>
      <c r="H1" s="212" t="s">
        <v>126</v>
      </c>
      <c r="I1" s="212"/>
      <c r="J1" s="212"/>
      <c r="K1" s="212"/>
      <c r="L1" s="14" t="s">
        <v>127</v>
      </c>
      <c r="M1" s="12"/>
      <c r="N1" s="12"/>
      <c r="O1" s="13" t="s">
        <v>128</v>
      </c>
      <c r="P1" s="12"/>
      <c r="Q1" s="12"/>
      <c r="R1" s="12"/>
      <c r="S1" s="14" t="s">
        <v>129</v>
      </c>
      <c r="T1" s="14"/>
      <c r="U1" s="116"/>
      <c r="V1" s="116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spans="1:66" ht="36.9" customHeight="1">
      <c r="C2" s="207" t="s">
        <v>7</v>
      </c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S2" s="171" t="s">
        <v>8</v>
      </c>
      <c r="T2" s="172"/>
      <c r="U2" s="172"/>
      <c r="V2" s="172"/>
      <c r="W2" s="172"/>
      <c r="X2" s="172"/>
      <c r="Y2" s="172"/>
      <c r="Z2" s="172"/>
      <c r="AA2" s="172"/>
      <c r="AB2" s="172"/>
      <c r="AC2" s="172"/>
      <c r="AT2" s="19" t="s">
        <v>87</v>
      </c>
    </row>
    <row r="3" spans="1:66" ht="6.9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  <c r="AT3" s="19" t="s">
        <v>86</v>
      </c>
    </row>
    <row r="4" spans="1:66" ht="36.9" customHeight="1">
      <c r="B4" s="23"/>
      <c r="C4" s="196" t="s">
        <v>130</v>
      </c>
      <c r="D4" s="197"/>
      <c r="E4" s="197"/>
      <c r="F4" s="197"/>
      <c r="G4" s="197"/>
      <c r="H4" s="197"/>
      <c r="I4" s="197"/>
      <c r="J4" s="197"/>
      <c r="K4" s="197"/>
      <c r="L4" s="197"/>
      <c r="M4" s="197"/>
      <c r="N4" s="197"/>
      <c r="O4" s="197"/>
      <c r="P4" s="197"/>
      <c r="Q4" s="197"/>
      <c r="R4" s="24"/>
      <c r="T4" s="18" t="s">
        <v>13</v>
      </c>
      <c r="AT4" s="19" t="s">
        <v>6</v>
      </c>
    </row>
    <row r="5" spans="1:66" ht="6.9" customHeight="1">
      <c r="B5" s="23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4"/>
    </row>
    <row r="6" spans="1:66" ht="25.35" customHeight="1">
      <c r="B6" s="23"/>
      <c r="C6" s="25"/>
      <c r="D6" s="29" t="s">
        <v>17</v>
      </c>
      <c r="E6" s="25"/>
      <c r="F6" s="231" t="str">
        <f>'Rekapitulace stavby'!K6</f>
        <v>Dětské sportovně-kulturní centrum Staré Brno</v>
      </c>
      <c r="G6" s="232"/>
      <c r="H6" s="232"/>
      <c r="I6" s="232"/>
      <c r="J6" s="232"/>
      <c r="K6" s="232"/>
      <c r="L6" s="232"/>
      <c r="M6" s="232"/>
      <c r="N6" s="232"/>
      <c r="O6" s="232"/>
      <c r="P6" s="232"/>
      <c r="Q6" s="25"/>
      <c r="R6" s="24"/>
    </row>
    <row r="7" spans="1:66" ht="25.35" customHeight="1">
      <c r="B7" s="23"/>
      <c r="C7" s="25"/>
      <c r="D7" s="29" t="s">
        <v>131</v>
      </c>
      <c r="E7" s="25"/>
      <c r="F7" s="231" t="s">
        <v>132</v>
      </c>
      <c r="G7" s="204"/>
      <c r="H7" s="204"/>
      <c r="I7" s="204"/>
      <c r="J7" s="204"/>
      <c r="K7" s="204"/>
      <c r="L7" s="204"/>
      <c r="M7" s="204"/>
      <c r="N7" s="204"/>
      <c r="O7" s="204"/>
      <c r="P7" s="204"/>
      <c r="Q7" s="25"/>
      <c r="R7" s="24"/>
    </row>
    <row r="8" spans="1:66" s="1" customFormat="1" ht="32.85" customHeight="1">
      <c r="B8" s="32"/>
      <c r="C8" s="33"/>
      <c r="D8" s="28" t="s">
        <v>133</v>
      </c>
      <c r="E8" s="33"/>
      <c r="F8" s="210" t="s">
        <v>134</v>
      </c>
      <c r="G8" s="225"/>
      <c r="H8" s="225"/>
      <c r="I8" s="225"/>
      <c r="J8" s="225"/>
      <c r="K8" s="225"/>
      <c r="L8" s="225"/>
      <c r="M8" s="225"/>
      <c r="N8" s="225"/>
      <c r="O8" s="225"/>
      <c r="P8" s="225"/>
      <c r="Q8" s="33"/>
      <c r="R8" s="34"/>
    </row>
    <row r="9" spans="1:66" s="1" customFormat="1" ht="14.4" customHeight="1">
      <c r="B9" s="32"/>
      <c r="C9" s="33"/>
      <c r="D9" s="29" t="s">
        <v>19</v>
      </c>
      <c r="E9" s="33"/>
      <c r="F9" s="27" t="s">
        <v>20</v>
      </c>
      <c r="G9" s="33"/>
      <c r="H9" s="33"/>
      <c r="I9" s="33"/>
      <c r="J9" s="33"/>
      <c r="K9" s="33"/>
      <c r="L9" s="33"/>
      <c r="M9" s="29" t="s">
        <v>21</v>
      </c>
      <c r="N9" s="33"/>
      <c r="O9" s="27" t="s">
        <v>20</v>
      </c>
      <c r="P9" s="33"/>
      <c r="Q9" s="33"/>
      <c r="R9" s="34"/>
    </row>
    <row r="10" spans="1:66" s="1" customFormat="1" ht="14.4" customHeight="1">
      <c r="B10" s="32"/>
      <c r="C10" s="33"/>
      <c r="D10" s="29" t="s">
        <v>22</v>
      </c>
      <c r="E10" s="33"/>
      <c r="F10" s="27" t="s">
        <v>23</v>
      </c>
      <c r="G10" s="33"/>
      <c r="H10" s="33"/>
      <c r="I10" s="33"/>
      <c r="J10" s="33"/>
      <c r="K10" s="33"/>
      <c r="L10" s="33"/>
      <c r="M10" s="29" t="s">
        <v>24</v>
      </c>
      <c r="N10" s="33"/>
      <c r="O10" s="226" t="str">
        <f>'Rekapitulace stavby'!AN8</f>
        <v>17. 2. 2018</v>
      </c>
      <c r="P10" s="226"/>
      <c r="Q10" s="33"/>
      <c r="R10" s="34"/>
    </row>
    <row r="11" spans="1:66" s="1" customFormat="1" ht="10.95" customHeight="1">
      <c r="B11" s="32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4"/>
    </row>
    <row r="12" spans="1:66" s="1" customFormat="1" ht="14.4" customHeight="1">
      <c r="B12" s="32"/>
      <c r="C12" s="33"/>
      <c r="D12" s="29" t="s">
        <v>26</v>
      </c>
      <c r="E12" s="33"/>
      <c r="F12" s="33"/>
      <c r="G12" s="33"/>
      <c r="H12" s="33"/>
      <c r="I12" s="33"/>
      <c r="J12" s="33"/>
      <c r="K12" s="33"/>
      <c r="L12" s="33"/>
      <c r="M12" s="29" t="s">
        <v>27</v>
      </c>
      <c r="N12" s="33"/>
      <c r="O12" s="209" t="str">
        <f>IF('Rekapitulace stavby'!AN10="","",'Rekapitulace stavby'!AN10)</f>
        <v/>
      </c>
      <c r="P12" s="209"/>
      <c r="Q12" s="33"/>
      <c r="R12" s="34"/>
    </row>
    <row r="13" spans="1:66" s="1" customFormat="1" ht="18" customHeight="1">
      <c r="B13" s="32"/>
      <c r="C13" s="33"/>
      <c r="D13" s="33"/>
      <c r="E13" s="27" t="str">
        <f>IF('Rekapitulace stavby'!E11="","",'Rekapitulace stavby'!E11)</f>
        <v xml:space="preserve"> </v>
      </c>
      <c r="F13" s="33"/>
      <c r="G13" s="33"/>
      <c r="H13" s="33"/>
      <c r="I13" s="33"/>
      <c r="J13" s="33"/>
      <c r="K13" s="33"/>
      <c r="L13" s="33"/>
      <c r="M13" s="29" t="s">
        <v>29</v>
      </c>
      <c r="N13" s="33"/>
      <c r="O13" s="209" t="str">
        <f>IF('Rekapitulace stavby'!AN11="","",'Rekapitulace stavby'!AN11)</f>
        <v/>
      </c>
      <c r="P13" s="209"/>
      <c r="Q13" s="33"/>
      <c r="R13" s="34"/>
    </row>
    <row r="14" spans="1:66" s="1" customFormat="1" ht="6.9" customHeight="1">
      <c r="B14" s="32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4"/>
    </row>
    <row r="15" spans="1:66" s="1" customFormat="1" ht="14.4" customHeight="1">
      <c r="B15" s="32"/>
      <c r="C15" s="33"/>
      <c r="D15" s="29" t="s">
        <v>30</v>
      </c>
      <c r="E15" s="33"/>
      <c r="F15" s="33"/>
      <c r="G15" s="33"/>
      <c r="H15" s="33"/>
      <c r="I15" s="33"/>
      <c r="J15" s="33"/>
      <c r="K15" s="33"/>
      <c r="L15" s="33"/>
      <c r="M15" s="29" t="s">
        <v>27</v>
      </c>
      <c r="N15" s="33"/>
      <c r="O15" s="209" t="str">
        <f>IF('Rekapitulace stavby'!AN13="","",'Rekapitulace stavby'!AN13)</f>
        <v/>
      </c>
      <c r="P15" s="209"/>
      <c r="Q15" s="33"/>
      <c r="R15" s="34"/>
    </row>
    <row r="16" spans="1:66" s="1" customFormat="1" ht="18" customHeight="1">
      <c r="B16" s="32"/>
      <c r="C16" s="33"/>
      <c r="D16" s="33"/>
      <c r="E16" s="27" t="str">
        <f>IF('Rekapitulace stavby'!E14="","",'Rekapitulace stavby'!E14)</f>
        <v xml:space="preserve"> </v>
      </c>
      <c r="F16" s="33"/>
      <c r="G16" s="33"/>
      <c r="H16" s="33"/>
      <c r="I16" s="33"/>
      <c r="J16" s="33"/>
      <c r="K16" s="33"/>
      <c r="L16" s="33"/>
      <c r="M16" s="29" t="s">
        <v>29</v>
      </c>
      <c r="N16" s="33"/>
      <c r="O16" s="209" t="str">
        <f>IF('Rekapitulace stavby'!AN14="","",'Rekapitulace stavby'!AN14)</f>
        <v/>
      </c>
      <c r="P16" s="209"/>
      <c r="Q16" s="33"/>
      <c r="R16" s="34"/>
    </row>
    <row r="17" spans="2:18" s="1" customFormat="1" ht="6.9" customHeight="1">
      <c r="B17" s="32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4"/>
    </row>
    <row r="18" spans="2:18" s="1" customFormat="1" ht="14.4" customHeight="1">
      <c r="B18" s="32"/>
      <c r="C18" s="33"/>
      <c r="D18" s="29" t="s">
        <v>31</v>
      </c>
      <c r="E18" s="33"/>
      <c r="F18" s="33"/>
      <c r="G18" s="33"/>
      <c r="H18" s="33"/>
      <c r="I18" s="33"/>
      <c r="J18" s="33"/>
      <c r="K18" s="33"/>
      <c r="L18" s="33"/>
      <c r="M18" s="29" t="s">
        <v>27</v>
      </c>
      <c r="N18" s="33"/>
      <c r="O18" s="209" t="str">
        <f>IF('Rekapitulace stavby'!AN16="","",'Rekapitulace stavby'!AN16)</f>
        <v/>
      </c>
      <c r="P18" s="209"/>
      <c r="Q18" s="33"/>
      <c r="R18" s="34"/>
    </row>
    <row r="19" spans="2:18" s="1" customFormat="1" ht="18" customHeight="1">
      <c r="B19" s="32"/>
      <c r="C19" s="33"/>
      <c r="D19" s="33"/>
      <c r="E19" s="27" t="str">
        <f>IF('Rekapitulace stavby'!E17="","",'Rekapitulace stavby'!E17)</f>
        <v xml:space="preserve"> </v>
      </c>
      <c r="F19" s="33"/>
      <c r="G19" s="33"/>
      <c r="H19" s="33"/>
      <c r="I19" s="33"/>
      <c r="J19" s="33"/>
      <c r="K19" s="33"/>
      <c r="L19" s="33"/>
      <c r="M19" s="29" t="s">
        <v>29</v>
      </c>
      <c r="N19" s="33"/>
      <c r="O19" s="209" t="str">
        <f>IF('Rekapitulace stavby'!AN17="","",'Rekapitulace stavby'!AN17)</f>
        <v/>
      </c>
      <c r="P19" s="209"/>
      <c r="Q19" s="33"/>
      <c r="R19" s="34"/>
    </row>
    <row r="20" spans="2:18" s="1" customFormat="1" ht="6.9" customHeight="1">
      <c r="B20" s="32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4"/>
    </row>
    <row r="21" spans="2:18" s="1" customFormat="1" ht="14.4" customHeight="1">
      <c r="B21" s="32"/>
      <c r="C21" s="33"/>
      <c r="D21" s="29" t="s">
        <v>33</v>
      </c>
      <c r="E21" s="33"/>
      <c r="F21" s="33"/>
      <c r="G21" s="33"/>
      <c r="H21" s="33"/>
      <c r="I21" s="33"/>
      <c r="J21" s="33"/>
      <c r="K21" s="33"/>
      <c r="L21" s="33"/>
      <c r="M21" s="29" t="s">
        <v>27</v>
      </c>
      <c r="N21" s="33"/>
      <c r="O21" s="209" t="str">
        <f>IF('Rekapitulace stavby'!AN19="","",'Rekapitulace stavby'!AN19)</f>
        <v/>
      </c>
      <c r="P21" s="209"/>
      <c r="Q21" s="33"/>
      <c r="R21" s="34"/>
    </row>
    <row r="22" spans="2:18" s="1" customFormat="1" ht="18" customHeight="1">
      <c r="B22" s="32"/>
      <c r="C22" s="33"/>
      <c r="D22" s="33"/>
      <c r="E22" s="27" t="str">
        <f>IF('Rekapitulace stavby'!E20="","",'Rekapitulace stavby'!E20)</f>
        <v xml:space="preserve"> </v>
      </c>
      <c r="F22" s="33"/>
      <c r="G22" s="33"/>
      <c r="H22" s="33"/>
      <c r="I22" s="33"/>
      <c r="J22" s="33"/>
      <c r="K22" s="33"/>
      <c r="L22" s="33"/>
      <c r="M22" s="29" t="s">
        <v>29</v>
      </c>
      <c r="N22" s="33"/>
      <c r="O22" s="209" t="str">
        <f>IF('Rekapitulace stavby'!AN20="","",'Rekapitulace stavby'!AN20)</f>
        <v/>
      </c>
      <c r="P22" s="209"/>
      <c r="Q22" s="33"/>
      <c r="R22" s="34"/>
    </row>
    <row r="23" spans="2:18" s="1" customFormat="1" ht="6.9" customHeight="1">
      <c r="B23" s="32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4"/>
    </row>
    <row r="24" spans="2:18" s="1" customFormat="1" ht="14.4" customHeight="1">
      <c r="B24" s="32"/>
      <c r="C24" s="33"/>
      <c r="D24" s="29" t="s">
        <v>34</v>
      </c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4"/>
    </row>
    <row r="25" spans="2:18" s="1" customFormat="1" ht="16.5" customHeight="1">
      <c r="B25" s="32"/>
      <c r="C25" s="33"/>
      <c r="D25" s="33"/>
      <c r="E25" s="211" t="s">
        <v>20</v>
      </c>
      <c r="F25" s="211"/>
      <c r="G25" s="211"/>
      <c r="H25" s="211"/>
      <c r="I25" s="211"/>
      <c r="J25" s="211"/>
      <c r="K25" s="211"/>
      <c r="L25" s="211"/>
      <c r="M25" s="33"/>
      <c r="N25" s="33"/>
      <c r="O25" s="33"/>
      <c r="P25" s="33"/>
      <c r="Q25" s="33"/>
      <c r="R25" s="34"/>
    </row>
    <row r="26" spans="2:18" s="1" customFormat="1" ht="6.9" customHeight="1">
      <c r="B26" s="32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4"/>
    </row>
    <row r="27" spans="2:18" s="1" customFormat="1" ht="6.9" customHeight="1">
      <c r="B27" s="32"/>
      <c r="C27" s="33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33"/>
      <c r="R27" s="34"/>
    </row>
    <row r="28" spans="2:18" s="1" customFormat="1" ht="14.4" customHeight="1">
      <c r="B28" s="32"/>
      <c r="C28" s="33"/>
      <c r="D28" s="117" t="s">
        <v>135</v>
      </c>
      <c r="E28" s="33"/>
      <c r="F28" s="33"/>
      <c r="G28" s="33"/>
      <c r="H28" s="33"/>
      <c r="I28" s="33"/>
      <c r="J28" s="33"/>
      <c r="K28" s="33"/>
      <c r="L28" s="33"/>
      <c r="M28" s="203">
        <f>N89</f>
        <v>9705000</v>
      </c>
      <c r="N28" s="203"/>
      <c r="O28" s="203"/>
      <c r="P28" s="203"/>
      <c r="Q28" s="33"/>
      <c r="R28" s="34"/>
    </row>
    <row r="29" spans="2:18" s="1" customFormat="1" ht="14.4" customHeight="1">
      <c r="B29" s="32"/>
      <c r="C29" s="33"/>
      <c r="D29" s="31" t="s">
        <v>136</v>
      </c>
      <c r="E29" s="33"/>
      <c r="F29" s="33"/>
      <c r="G29" s="33"/>
      <c r="H29" s="33"/>
      <c r="I29" s="33"/>
      <c r="J29" s="33"/>
      <c r="K29" s="33"/>
      <c r="L29" s="33"/>
      <c r="M29" s="203">
        <f>N103</f>
        <v>0</v>
      </c>
      <c r="N29" s="203"/>
      <c r="O29" s="203"/>
      <c r="P29" s="203"/>
      <c r="Q29" s="33"/>
      <c r="R29" s="34"/>
    </row>
    <row r="30" spans="2:18" s="1" customFormat="1" ht="6.9" customHeight="1">
      <c r="B30" s="32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4"/>
    </row>
    <row r="31" spans="2:18" s="1" customFormat="1" ht="25.35" customHeight="1">
      <c r="B31" s="32"/>
      <c r="C31" s="33"/>
      <c r="D31" s="118" t="s">
        <v>37</v>
      </c>
      <c r="E31" s="33"/>
      <c r="F31" s="33"/>
      <c r="G31" s="33"/>
      <c r="H31" s="33"/>
      <c r="I31" s="33"/>
      <c r="J31" s="33"/>
      <c r="K31" s="33"/>
      <c r="L31" s="33"/>
      <c r="M31" s="239">
        <f>ROUND(M28+M29,2)</f>
        <v>9705000</v>
      </c>
      <c r="N31" s="225"/>
      <c r="O31" s="225"/>
      <c r="P31" s="225"/>
      <c r="Q31" s="33"/>
      <c r="R31" s="34"/>
    </row>
    <row r="32" spans="2:18" s="1" customFormat="1" ht="6.9" customHeight="1">
      <c r="B32" s="32"/>
      <c r="C32" s="33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33"/>
      <c r="R32" s="34"/>
    </row>
    <row r="33" spans="2:18" s="1" customFormat="1" ht="14.4" customHeight="1">
      <c r="B33" s="32"/>
      <c r="C33" s="33"/>
      <c r="D33" s="39" t="s">
        <v>38</v>
      </c>
      <c r="E33" s="39" t="s">
        <v>39</v>
      </c>
      <c r="F33" s="40">
        <v>0.21</v>
      </c>
      <c r="G33" s="119" t="s">
        <v>40</v>
      </c>
      <c r="H33" s="238">
        <f>ROUND((SUM(BE103:BE104)+SUM(BE123:BE155)), 2)</f>
        <v>9705000</v>
      </c>
      <c r="I33" s="225"/>
      <c r="J33" s="225"/>
      <c r="K33" s="33"/>
      <c r="L33" s="33"/>
      <c r="M33" s="238">
        <f>ROUND(ROUND((SUM(BE103:BE104)+SUM(BE123:BE155)), 2)*F33, 2)</f>
        <v>2038050</v>
      </c>
      <c r="N33" s="225"/>
      <c r="O33" s="225"/>
      <c r="P33" s="225"/>
      <c r="Q33" s="33"/>
      <c r="R33" s="34"/>
    </row>
    <row r="34" spans="2:18" s="1" customFormat="1" ht="14.4" customHeight="1">
      <c r="B34" s="32"/>
      <c r="C34" s="33"/>
      <c r="D34" s="33"/>
      <c r="E34" s="39" t="s">
        <v>41</v>
      </c>
      <c r="F34" s="40">
        <v>0.15</v>
      </c>
      <c r="G34" s="119" t="s">
        <v>40</v>
      </c>
      <c r="H34" s="238">
        <f>ROUND((SUM(BF103:BF104)+SUM(BF123:BF155)), 2)</f>
        <v>0</v>
      </c>
      <c r="I34" s="225"/>
      <c r="J34" s="225"/>
      <c r="K34" s="33"/>
      <c r="L34" s="33"/>
      <c r="M34" s="238">
        <f>ROUND(ROUND((SUM(BF103:BF104)+SUM(BF123:BF155)), 2)*F34, 2)</f>
        <v>0</v>
      </c>
      <c r="N34" s="225"/>
      <c r="O34" s="225"/>
      <c r="P34" s="225"/>
      <c r="Q34" s="33"/>
      <c r="R34" s="34"/>
    </row>
    <row r="35" spans="2:18" s="1" customFormat="1" ht="14.4" hidden="1" customHeight="1">
      <c r="B35" s="32"/>
      <c r="C35" s="33"/>
      <c r="D35" s="33"/>
      <c r="E35" s="39" t="s">
        <v>42</v>
      </c>
      <c r="F35" s="40">
        <v>0.21</v>
      </c>
      <c r="G35" s="119" t="s">
        <v>40</v>
      </c>
      <c r="H35" s="238">
        <f>ROUND((SUM(BG103:BG104)+SUM(BG123:BG155)), 2)</f>
        <v>0</v>
      </c>
      <c r="I35" s="225"/>
      <c r="J35" s="225"/>
      <c r="K35" s="33"/>
      <c r="L35" s="33"/>
      <c r="M35" s="238">
        <v>0</v>
      </c>
      <c r="N35" s="225"/>
      <c r="O35" s="225"/>
      <c r="P35" s="225"/>
      <c r="Q35" s="33"/>
      <c r="R35" s="34"/>
    </row>
    <row r="36" spans="2:18" s="1" customFormat="1" ht="14.4" hidden="1" customHeight="1">
      <c r="B36" s="32"/>
      <c r="C36" s="33"/>
      <c r="D36" s="33"/>
      <c r="E36" s="39" t="s">
        <v>43</v>
      </c>
      <c r="F36" s="40">
        <v>0.15</v>
      </c>
      <c r="G36" s="119" t="s">
        <v>40</v>
      </c>
      <c r="H36" s="238">
        <f>ROUND((SUM(BH103:BH104)+SUM(BH123:BH155)), 2)</f>
        <v>0</v>
      </c>
      <c r="I36" s="225"/>
      <c r="J36" s="225"/>
      <c r="K36" s="33"/>
      <c r="L36" s="33"/>
      <c r="M36" s="238">
        <v>0</v>
      </c>
      <c r="N36" s="225"/>
      <c r="O36" s="225"/>
      <c r="P36" s="225"/>
      <c r="Q36" s="33"/>
      <c r="R36" s="34"/>
    </row>
    <row r="37" spans="2:18" s="1" customFormat="1" ht="14.4" hidden="1" customHeight="1">
      <c r="B37" s="32"/>
      <c r="C37" s="33"/>
      <c r="D37" s="33"/>
      <c r="E37" s="39" t="s">
        <v>44</v>
      </c>
      <c r="F37" s="40">
        <v>0</v>
      </c>
      <c r="G37" s="119" t="s">
        <v>40</v>
      </c>
      <c r="H37" s="238">
        <f>ROUND((SUM(BI103:BI104)+SUM(BI123:BI155)), 2)</f>
        <v>0</v>
      </c>
      <c r="I37" s="225"/>
      <c r="J37" s="225"/>
      <c r="K37" s="33"/>
      <c r="L37" s="33"/>
      <c r="M37" s="238">
        <v>0</v>
      </c>
      <c r="N37" s="225"/>
      <c r="O37" s="225"/>
      <c r="P37" s="225"/>
      <c r="Q37" s="33"/>
      <c r="R37" s="34"/>
    </row>
    <row r="38" spans="2:18" s="1" customFormat="1" ht="6.9" customHeight="1">
      <c r="B38" s="32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4"/>
    </row>
    <row r="39" spans="2:18" s="1" customFormat="1" ht="25.35" customHeight="1">
      <c r="B39" s="32"/>
      <c r="C39" s="115"/>
      <c r="D39" s="120" t="s">
        <v>45</v>
      </c>
      <c r="E39" s="76"/>
      <c r="F39" s="76"/>
      <c r="G39" s="121" t="s">
        <v>46</v>
      </c>
      <c r="H39" s="122" t="s">
        <v>47</v>
      </c>
      <c r="I39" s="76"/>
      <c r="J39" s="76"/>
      <c r="K39" s="76"/>
      <c r="L39" s="234">
        <f>SUM(M31:M37)</f>
        <v>11743050</v>
      </c>
      <c r="M39" s="234"/>
      <c r="N39" s="234"/>
      <c r="O39" s="234"/>
      <c r="P39" s="235"/>
      <c r="Q39" s="115"/>
      <c r="R39" s="34"/>
    </row>
    <row r="40" spans="2:18" s="1" customFormat="1" ht="14.4" customHeight="1">
      <c r="B40" s="32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4"/>
    </row>
    <row r="41" spans="2:18" s="1" customFormat="1" ht="14.4" customHeight="1">
      <c r="B41" s="32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4"/>
    </row>
    <row r="42" spans="2:18">
      <c r="B42" s="23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4"/>
    </row>
    <row r="43" spans="2:18">
      <c r="B43" s="23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4"/>
    </row>
    <row r="44" spans="2:18">
      <c r="B44" s="23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4"/>
    </row>
    <row r="45" spans="2:18">
      <c r="B45" s="23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4"/>
    </row>
    <row r="46" spans="2:18">
      <c r="B46" s="23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4"/>
    </row>
    <row r="47" spans="2:18">
      <c r="B47" s="23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4"/>
    </row>
    <row r="48" spans="2:18">
      <c r="B48" s="23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4"/>
    </row>
    <row r="49" spans="2:18">
      <c r="B49" s="23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4"/>
    </row>
    <row r="50" spans="2:18" s="1" customFormat="1" ht="14.4">
      <c r="B50" s="32"/>
      <c r="C50" s="33"/>
      <c r="D50" s="47" t="s">
        <v>48</v>
      </c>
      <c r="E50" s="48"/>
      <c r="F50" s="48"/>
      <c r="G50" s="48"/>
      <c r="H50" s="49"/>
      <c r="I50" s="33"/>
      <c r="J50" s="47" t="s">
        <v>49</v>
      </c>
      <c r="K50" s="48"/>
      <c r="L50" s="48"/>
      <c r="M50" s="48"/>
      <c r="N50" s="48"/>
      <c r="O50" s="48"/>
      <c r="P50" s="49"/>
      <c r="Q50" s="33"/>
      <c r="R50" s="34"/>
    </row>
    <row r="51" spans="2:18">
      <c r="B51" s="23"/>
      <c r="C51" s="25"/>
      <c r="D51" s="50"/>
      <c r="E51" s="25"/>
      <c r="F51" s="25"/>
      <c r="G51" s="25"/>
      <c r="H51" s="51"/>
      <c r="I51" s="25"/>
      <c r="J51" s="50"/>
      <c r="K51" s="25"/>
      <c r="L51" s="25"/>
      <c r="M51" s="25"/>
      <c r="N51" s="25"/>
      <c r="O51" s="25"/>
      <c r="P51" s="51"/>
      <c r="Q51" s="25"/>
      <c r="R51" s="24"/>
    </row>
    <row r="52" spans="2:18">
      <c r="B52" s="23"/>
      <c r="C52" s="25"/>
      <c r="D52" s="50"/>
      <c r="E52" s="25"/>
      <c r="F52" s="25"/>
      <c r="G52" s="25"/>
      <c r="H52" s="51"/>
      <c r="I52" s="25"/>
      <c r="J52" s="50"/>
      <c r="K52" s="25"/>
      <c r="L52" s="25"/>
      <c r="M52" s="25"/>
      <c r="N52" s="25"/>
      <c r="O52" s="25"/>
      <c r="P52" s="51"/>
      <c r="Q52" s="25"/>
      <c r="R52" s="24"/>
    </row>
    <row r="53" spans="2:18">
      <c r="B53" s="23"/>
      <c r="C53" s="25"/>
      <c r="D53" s="50"/>
      <c r="E53" s="25"/>
      <c r="F53" s="25"/>
      <c r="G53" s="25"/>
      <c r="H53" s="51"/>
      <c r="I53" s="25"/>
      <c r="J53" s="50"/>
      <c r="K53" s="25"/>
      <c r="L53" s="25"/>
      <c r="M53" s="25"/>
      <c r="N53" s="25"/>
      <c r="O53" s="25"/>
      <c r="P53" s="51"/>
      <c r="Q53" s="25"/>
      <c r="R53" s="24"/>
    </row>
    <row r="54" spans="2:18">
      <c r="B54" s="23"/>
      <c r="C54" s="25"/>
      <c r="D54" s="50"/>
      <c r="E54" s="25"/>
      <c r="F54" s="25"/>
      <c r="G54" s="25"/>
      <c r="H54" s="51"/>
      <c r="I54" s="25"/>
      <c r="J54" s="50"/>
      <c r="K54" s="25"/>
      <c r="L54" s="25"/>
      <c r="M54" s="25"/>
      <c r="N54" s="25"/>
      <c r="O54" s="25"/>
      <c r="P54" s="51"/>
      <c r="Q54" s="25"/>
      <c r="R54" s="24"/>
    </row>
    <row r="55" spans="2:18">
      <c r="B55" s="23"/>
      <c r="C55" s="25"/>
      <c r="D55" s="50"/>
      <c r="E55" s="25"/>
      <c r="F55" s="25"/>
      <c r="G55" s="25"/>
      <c r="H55" s="51"/>
      <c r="I55" s="25"/>
      <c r="J55" s="50"/>
      <c r="K55" s="25"/>
      <c r="L55" s="25"/>
      <c r="M55" s="25"/>
      <c r="N55" s="25"/>
      <c r="O55" s="25"/>
      <c r="P55" s="51"/>
      <c r="Q55" s="25"/>
      <c r="R55" s="24"/>
    </row>
    <row r="56" spans="2:18">
      <c r="B56" s="23"/>
      <c r="C56" s="25"/>
      <c r="D56" s="50"/>
      <c r="E56" s="25"/>
      <c r="F56" s="25"/>
      <c r="G56" s="25"/>
      <c r="H56" s="51"/>
      <c r="I56" s="25"/>
      <c r="J56" s="50"/>
      <c r="K56" s="25"/>
      <c r="L56" s="25"/>
      <c r="M56" s="25"/>
      <c r="N56" s="25"/>
      <c r="O56" s="25"/>
      <c r="P56" s="51"/>
      <c r="Q56" s="25"/>
      <c r="R56" s="24"/>
    </row>
    <row r="57" spans="2:18">
      <c r="B57" s="23"/>
      <c r="C57" s="25"/>
      <c r="D57" s="50"/>
      <c r="E57" s="25"/>
      <c r="F57" s="25"/>
      <c r="G57" s="25"/>
      <c r="H57" s="51"/>
      <c r="I57" s="25"/>
      <c r="J57" s="50"/>
      <c r="K57" s="25"/>
      <c r="L57" s="25"/>
      <c r="M57" s="25"/>
      <c r="N57" s="25"/>
      <c r="O57" s="25"/>
      <c r="P57" s="51"/>
      <c r="Q57" s="25"/>
      <c r="R57" s="24"/>
    </row>
    <row r="58" spans="2:18">
      <c r="B58" s="23"/>
      <c r="C58" s="25"/>
      <c r="D58" s="50"/>
      <c r="E58" s="25"/>
      <c r="F58" s="25"/>
      <c r="G58" s="25"/>
      <c r="H58" s="51"/>
      <c r="I58" s="25"/>
      <c r="J58" s="50"/>
      <c r="K58" s="25"/>
      <c r="L58" s="25"/>
      <c r="M58" s="25"/>
      <c r="N58" s="25"/>
      <c r="O58" s="25"/>
      <c r="P58" s="51"/>
      <c r="Q58" s="25"/>
      <c r="R58" s="24"/>
    </row>
    <row r="59" spans="2:18" s="1" customFormat="1" ht="14.4">
      <c r="B59" s="32"/>
      <c r="C59" s="33"/>
      <c r="D59" s="52" t="s">
        <v>50</v>
      </c>
      <c r="E59" s="53"/>
      <c r="F59" s="53"/>
      <c r="G59" s="54" t="s">
        <v>51</v>
      </c>
      <c r="H59" s="55"/>
      <c r="I59" s="33"/>
      <c r="J59" s="52" t="s">
        <v>50</v>
      </c>
      <c r="K59" s="53"/>
      <c r="L59" s="53"/>
      <c r="M59" s="53"/>
      <c r="N59" s="54" t="s">
        <v>51</v>
      </c>
      <c r="O59" s="53"/>
      <c r="P59" s="55"/>
      <c r="Q59" s="33"/>
      <c r="R59" s="34"/>
    </row>
    <row r="60" spans="2:18">
      <c r="B60" s="23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4"/>
    </row>
    <row r="61" spans="2:18" s="1" customFormat="1" ht="14.4">
      <c r="B61" s="32"/>
      <c r="C61" s="33"/>
      <c r="D61" s="47" t="s">
        <v>52</v>
      </c>
      <c r="E61" s="48"/>
      <c r="F61" s="48"/>
      <c r="G61" s="48"/>
      <c r="H61" s="49"/>
      <c r="I61" s="33"/>
      <c r="J61" s="47" t="s">
        <v>53</v>
      </c>
      <c r="K61" s="48"/>
      <c r="L61" s="48"/>
      <c r="M61" s="48"/>
      <c r="N61" s="48"/>
      <c r="O61" s="48"/>
      <c r="P61" s="49"/>
      <c r="Q61" s="33"/>
      <c r="R61" s="34"/>
    </row>
    <row r="62" spans="2:18">
      <c r="B62" s="23"/>
      <c r="C62" s="25"/>
      <c r="D62" s="50"/>
      <c r="E62" s="25"/>
      <c r="F62" s="25"/>
      <c r="G62" s="25"/>
      <c r="H62" s="51"/>
      <c r="I62" s="25"/>
      <c r="J62" s="50"/>
      <c r="K62" s="25"/>
      <c r="L62" s="25"/>
      <c r="M62" s="25"/>
      <c r="N62" s="25"/>
      <c r="O62" s="25"/>
      <c r="P62" s="51"/>
      <c r="Q62" s="25"/>
      <c r="R62" s="24"/>
    </row>
    <row r="63" spans="2:18">
      <c r="B63" s="23"/>
      <c r="C63" s="25"/>
      <c r="D63" s="50"/>
      <c r="E63" s="25"/>
      <c r="F63" s="25"/>
      <c r="G63" s="25"/>
      <c r="H63" s="51"/>
      <c r="I63" s="25"/>
      <c r="J63" s="50"/>
      <c r="K63" s="25"/>
      <c r="L63" s="25"/>
      <c r="M63" s="25"/>
      <c r="N63" s="25"/>
      <c r="O63" s="25"/>
      <c r="P63" s="51"/>
      <c r="Q63" s="25"/>
      <c r="R63" s="24"/>
    </row>
    <row r="64" spans="2:18">
      <c r="B64" s="23"/>
      <c r="C64" s="25"/>
      <c r="D64" s="50"/>
      <c r="E64" s="25"/>
      <c r="F64" s="25"/>
      <c r="G64" s="25"/>
      <c r="H64" s="51"/>
      <c r="I64" s="25"/>
      <c r="J64" s="50"/>
      <c r="K64" s="25"/>
      <c r="L64" s="25"/>
      <c r="M64" s="25"/>
      <c r="N64" s="25"/>
      <c r="O64" s="25"/>
      <c r="P64" s="51"/>
      <c r="Q64" s="25"/>
      <c r="R64" s="24"/>
    </row>
    <row r="65" spans="2:21">
      <c r="B65" s="23"/>
      <c r="C65" s="25"/>
      <c r="D65" s="50"/>
      <c r="E65" s="25"/>
      <c r="F65" s="25"/>
      <c r="G65" s="25"/>
      <c r="H65" s="51"/>
      <c r="I65" s="25"/>
      <c r="J65" s="50"/>
      <c r="K65" s="25"/>
      <c r="L65" s="25"/>
      <c r="M65" s="25"/>
      <c r="N65" s="25"/>
      <c r="O65" s="25"/>
      <c r="P65" s="51"/>
      <c r="Q65" s="25"/>
      <c r="R65" s="24"/>
    </row>
    <row r="66" spans="2:21">
      <c r="B66" s="23"/>
      <c r="C66" s="25"/>
      <c r="D66" s="50"/>
      <c r="E66" s="25"/>
      <c r="F66" s="25"/>
      <c r="G66" s="25"/>
      <c r="H66" s="51"/>
      <c r="I66" s="25"/>
      <c r="J66" s="50"/>
      <c r="K66" s="25"/>
      <c r="L66" s="25"/>
      <c r="M66" s="25"/>
      <c r="N66" s="25"/>
      <c r="O66" s="25"/>
      <c r="P66" s="51"/>
      <c r="Q66" s="25"/>
      <c r="R66" s="24"/>
    </row>
    <row r="67" spans="2:21">
      <c r="B67" s="23"/>
      <c r="C67" s="25"/>
      <c r="D67" s="50"/>
      <c r="E67" s="25"/>
      <c r="F67" s="25"/>
      <c r="G67" s="25"/>
      <c r="H67" s="51"/>
      <c r="I67" s="25"/>
      <c r="J67" s="50"/>
      <c r="K67" s="25"/>
      <c r="L67" s="25"/>
      <c r="M67" s="25"/>
      <c r="N67" s="25"/>
      <c r="O67" s="25"/>
      <c r="P67" s="51"/>
      <c r="Q67" s="25"/>
      <c r="R67" s="24"/>
    </row>
    <row r="68" spans="2:21">
      <c r="B68" s="23"/>
      <c r="C68" s="25"/>
      <c r="D68" s="50"/>
      <c r="E68" s="25"/>
      <c r="F68" s="25"/>
      <c r="G68" s="25"/>
      <c r="H68" s="51"/>
      <c r="I68" s="25"/>
      <c r="J68" s="50"/>
      <c r="K68" s="25"/>
      <c r="L68" s="25"/>
      <c r="M68" s="25"/>
      <c r="N68" s="25"/>
      <c r="O68" s="25"/>
      <c r="P68" s="51"/>
      <c r="Q68" s="25"/>
      <c r="R68" s="24"/>
    </row>
    <row r="69" spans="2:21">
      <c r="B69" s="23"/>
      <c r="C69" s="25"/>
      <c r="D69" s="50"/>
      <c r="E69" s="25"/>
      <c r="F69" s="25"/>
      <c r="G69" s="25"/>
      <c r="H69" s="51"/>
      <c r="I69" s="25"/>
      <c r="J69" s="50"/>
      <c r="K69" s="25"/>
      <c r="L69" s="25"/>
      <c r="M69" s="25"/>
      <c r="N69" s="25"/>
      <c r="O69" s="25"/>
      <c r="P69" s="51"/>
      <c r="Q69" s="25"/>
      <c r="R69" s="24"/>
    </row>
    <row r="70" spans="2:21" s="1" customFormat="1" ht="14.4">
      <c r="B70" s="32"/>
      <c r="C70" s="33"/>
      <c r="D70" s="52" t="s">
        <v>50</v>
      </c>
      <c r="E70" s="53"/>
      <c r="F70" s="53"/>
      <c r="G70" s="54" t="s">
        <v>51</v>
      </c>
      <c r="H70" s="55"/>
      <c r="I70" s="33"/>
      <c r="J70" s="52" t="s">
        <v>50</v>
      </c>
      <c r="K70" s="53"/>
      <c r="L70" s="53"/>
      <c r="M70" s="53"/>
      <c r="N70" s="54" t="s">
        <v>51</v>
      </c>
      <c r="O70" s="53"/>
      <c r="P70" s="55"/>
      <c r="Q70" s="33"/>
      <c r="R70" s="34"/>
    </row>
    <row r="71" spans="2:21" s="1" customFormat="1" ht="14.4" customHeight="1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8"/>
    </row>
    <row r="75" spans="2:21" s="1" customFormat="1" ht="6.9" customHeight="1">
      <c r="B75" s="123"/>
      <c r="C75" s="124"/>
      <c r="D75" s="124"/>
      <c r="E75" s="124"/>
      <c r="F75" s="124"/>
      <c r="G75" s="124"/>
      <c r="H75" s="124"/>
      <c r="I75" s="124"/>
      <c r="J75" s="124"/>
      <c r="K75" s="124"/>
      <c r="L75" s="124"/>
      <c r="M75" s="124"/>
      <c r="N75" s="124"/>
      <c r="O75" s="124"/>
      <c r="P75" s="124"/>
      <c r="Q75" s="124"/>
      <c r="R75" s="125"/>
    </row>
    <row r="76" spans="2:21" s="1" customFormat="1" ht="36.9" customHeight="1">
      <c r="B76" s="32"/>
      <c r="C76" s="196" t="s">
        <v>137</v>
      </c>
      <c r="D76" s="197"/>
      <c r="E76" s="197"/>
      <c r="F76" s="197"/>
      <c r="G76" s="197"/>
      <c r="H76" s="197"/>
      <c r="I76" s="197"/>
      <c r="J76" s="197"/>
      <c r="K76" s="197"/>
      <c r="L76" s="197"/>
      <c r="M76" s="197"/>
      <c r="N76" s="197"/>
      <c r="O76" s="197"/>
      <c r="P76" s="197"/>
      <c r="Q76" s="197"/>
      <c r="R76" s="34"/>
      <c r="T76" s="126"/>
      <c r="U76" s="126"/>
    </row>
    <row r="77" spans="2:21" s="1" customFormat="1" ht="6.9" customHeight="1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4"/>
      <c r="T77" s="126"/>
      <c r="U77" s="126"/>
    </row>
    <row r="78" spans="2:21" s="1" customFormat="1" ht="30" customHeight="1">
      <c r="B78" s="32"/>
      <c r="C78" s="29" t="s">
        <v>17</v>
      </c>
      <c r="D78" s="33"/>
      <c r="E78" s="33"/>
      <c r="F78" s="231" t="str">
        <f>F6</f>
        <v>Dětské sportovně-kulturní centrum Staré Brno</v>
      </c>
      <c r="G78" s="232"/>
      <c r="H78" s="232"/>
      <c r="I78" s="232"/>
      <c r="J78" s="232"/>
      <c r="K78" s="232"/>
      <c r="L78" s="232"/>
      <c r="M78" s="232"/>
      <c r="N78" s="232"/>
      <c r="O78" s="232"/>
      <c r="P78" s="232"/>
      <c r="Q78" s="33"/>
      <c r="R78" s="34"/>
      <c r="T78" s="126"/>
      <c r="U78" s="126"/>
    </row>
    <row r="79" spans="2:21" ht="30" customHeight="1">
      <c r="B79" s="23"/>
      <c r="C79" s="29" t="s">
        <v>131</v>
      </c>
      <c r="D79" s="25"/>
      <c r="E79" s="25"/>
      <c r="F79" s="231" t="s">
        <v>132</v>
      </c>
      <c r="G79" s="204"/>
      <c r="H79" s="204"/>
      <c r="I79" s="204"/>
      <c r="J79" s="204"/>
      <c r="K79" s="204"/>
      <c r="L79" s="204"/>
      <c r="M79" s="204"/>
      <c r="N79" s="204"/>
      <c r="O79" s="204"/>
      <c r="P79" s="204"/>
      <c r="Q79" s="25"/>
      <c r="R79" s="24"/>
      <c r="T79" s="127"/>
      <c r="U79" s="127"/>
    </row>
    <row r="80" spans="2:21" s="1" customFormat="1" ht="36.9" customHeight="1">
      <c r="B80" s="32"/>
      <c r="C80" s="66" t="s">
        <v>133</v>
      </c>
      <c r="D80" s="33"/>
      <c r="E80" s="33"/>
      <c r="F80" s="198" t="str">
        <f>F8</f>
        <v>SO01.01 - Blok Welness</v>
      </c>
      <c r="G80" s="225"/>
      <c r="H80" s="225"/>
      <c r="I80" s="225"/>
      <c r="J80" s="225"/>
      <c r="K80" s="225"/>
      <c r="L80" s="225"/>
      <c r="M80" s="225"/>
      <c r="N80" s="225"/>
      <c r="O80" s="225"/>
      <c r="P80" s="225"/>
      <c r="Q80" s="33"/>
      <c r="R80" s="34"/>
      <c r="T80" s="126"/>
      <c r="U80" s="126"/>
    </row>
    <row r="81" spans="2:47" s="1" customFormat="1" ht="6.9" customHeight="1"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4"/>
      <c r="T81" s="126"/>
      <c r="U81" s="126"/>
    </row>
    <row r="82" spans="2:47" s="1" customFormat="1" ht="18" customHeight="1">
      <c r="B82" s="32"/>
      <c r="C82" s="29" t="s">
        <v>22</v>
      </c>
      <c r="D82" s="33"/>
      <c r="E82" s="33"/>
      <c r="F82" s="27" t="str">
        <f>F10</f>
        <v>Brno</v>
      </c>
      <c r="G82" s="33"/>
      <c r="H82" s="33"/>
      <c r="I82" s="33"/>
      <c r="J82" s="33"/>
      <c r="K82" s="29" t="s">
        <v>24</v>
      </c>
      <c r="L82" s="33"/>
      <c r="M82" s="226" t="str">
        <f>IF(O10="","",O10)</f>
        <v>17. 2. 2018</v>
      </c>
      <c r="N82" s="226"/>
      <c r="O82" s="226"/>
      <c r="P82" s="226"/>
      <c r="Q82" s="33"/>
      <c r="R82" s="34"/>
      <c r="T82" s="126"/>
      <c r="U82" s="126"/>
    </row>
    <row r="83" spans="2:47" s="1" customFormat="1" ht="6.9" customHeight="1"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4"/>
      <c r="T83" s="126"/>
      <c r="U83" s="126"/>
    </row>
    <row r="84" spans="2:47" s="1" customFormat="1" ht="13.2">
      <c r="B84" s="32"/>
      <c r="C84" s="29" t="s">
        <v>26</v>
      </c>
      <c r="D84" s="33"/>
      <c r="E84" s="33"/>
      <c r="F84" s="27" t="str">
        <f>E13</f>
        <v xml:space="preserve"> </v>
      </c>
      <c r="G84" s="33"/>
      <c r="H84" s="33"/>
      <c r="I84" s="33"/>
      <c r="J84" s="33"/>
      <c r="K84" s="29" t="s">
        <v>31</v>
      </c>
      <c r="L84" s="33"/>
      <c r="M84" s="209" t="str">
        <f>E19</f>
        <v xml:space="preserve"> </v>
      </c>
      <c r="N84" s="209"/>
      <c r="O84" s="209"/>
      <c r="P84" s="209"/>
      <c r="Q84" s="209"/>
      <c r="R84" s="34"/>
      <c r="T84" s="126"/>
      <c r="U84" s="126"/>
    </row>
    <row r="85" spans="2:47" s="1" customFormat="1" ht="14.4" customHeight="1">
      <c r="B85" s="32"/>
      <c r="C85" s="29" t="s">
        <v>30</v>
      </c>
      <c r="D85" s="33"/>
      <c r="E85" s="33"/>
      <c r="F85" s="27" t="str">
        <f>IF(E16="","",E16)</f>
        <v xml:space="preserve"> </v>
      </c>
      <c r="G85" s="33"/>
      <c r="H85" s="33"/>
      <c r="I85" s="33"/>
      <c r="J85" s="33"/>
      <c r="K85" s="29" t="s">
        <v>33</v>
      </c>
      <c r="L85" s="33"/>
      <c r="M85" s="209" t="str">
        <f>E22</f>
        <v xml:space="preserve"> </v>
      </c>
      <c r="N85" s="209"/>
      <c r="O85" s="209"/>
      <c r="P85" s="209"/>
      <c r="Q85" s="209"/>
      <c r="R85" s="34"/>
      <c r="T85" s="126"/>
      <c r="U85" s="126"/>
    </row>
    <row r="86" spans="2:47" s="1" customFormat="1" ht="10.35" customHeight="1"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4"/>
      <c r="T86" s="126"/>
      <c r="U86" s="126"/>
    </row>
    <row r="87" spans="2:47" s="1" customFormat="1" ht="29.25" customHeight="1">
      <c r="B87" s="32"/>
      <c r="C87" s="236" t="s">
        <v>138</v>
      </c>
      <c r="D87" s="237"/>
      <c r="E87" s="237"/>
      <c r="F87" s="237"/>
      <c r="G87" s="237"/>
      <c r="H87" s="115"/>
      <c r="I87" s="115"/>
      <c r="J87" s="115"/>
      <c r="K87" s="115"/>
      <c r="L87" s="115"/>
      <c r="M87" s="115"/>
      <c r="N87" s="236" t="s">
        <v>139</v>
      </c>
      <c r="O87" s="237"/>
      <c r="P87" s="237"/>
      <c r="Q87" s="237"/>
      <c r="R87" s="34"/>
      <c r="T87" s="126"/>
      <c r="U87" s="126"/>
    </row>
    <row r="88" spans="2:47" s="1" customFormat="1" ht="10.35" customHeight="1"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4"/>
      <c r="T88" s="126"/>
      <c r="U88" s="126"/>
    </row>
    <row r="89" spans="2:47" s="1" customFormat="1" ht="29.25" customHeight="1">
      <c r="B89" s="32"/>
      <c r="C89" s="128" t="s">
        <v>140</v>
      </c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169">
        <f>N123</f>
        <v>9705000</v>
      </c>
      <c r="O89" s="229"/>
      <c r="P89" s="229"/>
      <c r="Q89" s="229"/>
      <c r="R89" s="34"/>
      <c r="T89" s="126"/>
      <c r="U89" s="126"/>
      <c r="AU89" s="19" t="s">
        <v>141</v>
      </c>
    </row>
    <row r="90" spans="2:47" s="7" customFormat="1" ht="24.9" customHeight="1">
      <c r="B90" s="129"/>
      <c r="C90" s="130"/>
      <c r="D90" s="131" t="s">
        <v>142</v>
      </c>
      <c r="E90" s="130"/>
      <c r="F90" s="130"/>
      <c r="G90" s="130"/>
      <c r="H90" s="130"/>
      <c r="I90" s="130"/>
      <c r="J90" s="130"/>
      <c r="K90" s="130"/>
      <c r="L90" s="130"/>
      <c r="M90" s="130"/>
      <c r="N90" s="218">
        <f>N124</f>
        <v>6575000</v>
      </c>
      <c r="O90" s="233"/>
      <c r="P90" s="233"/>
      <c r="Q90" s="233"/>
      <c r="R90" s="132"/>
      <c r="T90" s="133"/>
      <c r="U90" s="133"/>
    </row>
    <row r="91" spans="2:47" s="8" customFormat="1" ht="19.95" customHeight="1">
      <c r="B91" s="134"/>
      <c r="C91" s="100"/>
      <c r="D91" s="135" t="s">
        <v>143</v>
      </c>
      <c r="E91" s="100"/>
      <c r="F91" s="100"/>
      <c r="G91" s="100"/>
      <c r="H91" s="100"/>
      <c r="I91" s="100"/>
      <c r="J91" s="100"/>
      <c r="K91" s="100"/>
      <c r="L91" s="100"/>
      <c r="M91" s="100"/>
      <c r="N91" s="177">
        <f>N125</f>
        <v>75000</v>
      </c>
      <c r="O91" s="178"/>
      <c r="P91" s="178"/>
      <c r="Q91" s="178"/>
      <c r="R91" s="136"/>
      <c r="T91" s="137"/>
      <c r="U91" s="137"/>
    </row>
    <row r="92" spans="2:47" s="8" customFormat="1" ht="19.95" customHeight="1">
      <c r="B92" s="134"/>
      <c r="C92" s="100"/>
      <c r="D92" s="135" t="s">
        <v>144</v>
      </c>
      <c r="E92" s="100"/>
      <c r="F92" s="100"/>
      <c r="G92" s="100"/>
      <c r="H92" s="100"/>
      <c r="I92" s="100"/>
      <c r="J92" s="100"/>
      <c r="K92" s="100"/>
      <c r="L92" s="100"/>
      <c r="M92" s="100"/>
      <c r="N92" s="177">
        <f>N127</f>
        <v>800000</v>
      </c>
      <c r="O92" s="178"/>
      <c r="P92" s="178"/>
      <c r="Q92" s="178"/>
      <c r="R92" s="136"/>
      <c r="T92" s="137"/>
      <c r="U92" s="137"/>
    </row>
    <row r="93" spans="2:47" s="8" customFormat="1" ht="19.95" customHeight="1">
      <c r="B93" s="134"/>
      <c r="C93" s="100"/>
      <c r="D93" s="135" t="s">
        <v>145</v>
      </c>
      <c r="E93" s="100"/>
      <c r="F93" s="100"/>
      <c r="G93" s="100"/>
      <c r="H93" s="100"/>
      <c r="I93" s="100"/>
      <c r="J93" s="100"/>
      <c r="K93" s="100"/>
      <c r="L93" s="100"/>
      <c r="M93" s="100"/>
      <c r="N93" s="177">
        <f>N130</f>
        <v>3950000</v>
      </c>
      <c r="O93" s="178"/>
      <c r="P93" s="178"/>
      <c r="Q93" s="178"/>
      <c r="R93" s="136"/>
      <c r="T93" s="137"/>
      <c r="U93" s="137"/>
    </row>
    <row r="94" spans="2:47" s="8" customFormat="1" ht="19.95" customHeight="1">
      <c r="B94" s="134"/>
      <c r="C94" s="100"/>
      <c r="D94" s="135" t="s">
        <v>146</v>
      </c>
      <c r="E94" s="100"/>
      <c r="F94" s="100"/>
      <c r="G94" s="100"/>
      <c r="H94" s="100"/>
      <c r="I94" s="100"/>
      <c r="J94" s="100"/>
      <c r="K94" s="100"/>
      <c r="L94" s="100"/>
      <c r="M94" s="100"/>
      <c r="N94" s="177">
        <f>N135</f>
        <v>1350000</v>
      </c>
      <c r="O94" s="178"/>
      <c r="P94" s="178"/>
      <c r="Q94" s="178"/>
      <c r="R94" s="136"/>
      <c r="T94" s="137"/>
      <c r="U94" s="137"/>
    </row>
    <row r="95" spans="2:47" s="8" customFormat="1" ht="19.95" customHeight="1">
      <c r="B95" s="134"/>
      <c r="C95" s="100"/>
      <c r="D95" s="135" t="s">
        <v>147</v>
      </c>
      <c r="E95" s="100"/>
      <c r="F95" s="100"/>
      <c r="G95" s="100"/>
      <c r="H95" s="100"/>
      <c r="I95" s="100"/>
      <c r="J95" s="100"/>
      <c r="K95" s="100"/>
      <c r="L95" s="100"/>
      <c r="M95" s="100"/>
      <c r="N95" s="177">
        <f>N140</f>
        <v>400000</v>
      </c>
      <c r="O95" s="178"/>
      <c r="P95" s="178"/>
      <c r="Q95" s="178"/>
      <c r="R95" s="136"/>
      <c r="T95" s="137"/>
      <c r="U95" s="137"/>
    </row>
    <row r="96" spans="2:47" s="7" customFormat="1" ht="24.9" customHeight="1">
      <c r="B96" s="129"/>
      <c r="C96" s="130"/>
      <c r="D96" s="131" t="s">
        <v>148</v>
      </c>
      <c r="E96" s="130"/>
      <c r="F96" s="130"/>
      <c r="G96" s="130"/>
      <c r="H96" s="130"/>
      <c r="I96" s="130"/>
      <c r="J96" s="130"/>
      <c r="K96" s="130"/>
      <c r="L96" s="130"/>
      <c r="M96" s="130"/>
      <c r="N96" s="218">
        <f>N143</f>
        <v>3130000</v>
      </c>
      <c r="O96" s="233"/>
      <c r="P96" s="233"/>
      <c r="Q96" s="233"/>
      <c r="R96" s="132"/>
      <c r="T96" s="133"/>
      <c r="U96" s="133"/>
    </row>
    <row r="97" spans="2:21" s="8" customFormat="1" ht="19.95" customHeight="1">
      <c r="B97" s="134"/>
      <c r="C97" s="100"/>
      <c r="D97" s="135" t="s">
        <v>149</v>
      </c>
      <c r="E97" s="100"/>
      <c r="F97" s="100"/>
      <c r="G97" s="100"/>
      <c r="H97" s="100"/>
      <c r="I97" s="100"/>
      <c r="J97" s="100"/>
      <c r="K97" s="100"/>
      <c r="L97" s="100"/>
      <c r="M97" s="100"/>
      <c r="N97" s="177">
        <f>N144</f>
        <v>2250000</v>
      </c>
      <c r="O97" s="178"/>
      <c r="P97" s="178"/>
      <c r="Q97" s="178"/>
      <c r="R97" s="136"/>
      <c r="T97" s="137"/>
      <c r="U97" s="137"/>
    </row>
    <row r="98" spans="2:21" s="8" customFormat="1" ht="19.95" customHeight="1">
      <c r="B98" s="134"/>
      <c r="C98" s="100"/>
      <c r="D98" s="135" t="s">
        <v>150</v>
      </c>
      <c r="E98" s="100"/>
      <c r="F98" s="100"/>
      <c r="G98" s="100"/>
      <c r="H98" s="100"/>
      <c r="I98" s="100"/>
      <c r="J98" s="100"/>
      <c r="K98" s="100"/>
      <c r="L98" s="100"/>
      <c r="M98" s="100"/>
      <c r="N98" s="177">
        <f>N147</f>
        <v>250000</v>
      </c>
      <c r="O98" s="178"/>
      <c r="P98" s="178"/>
      <c r="Q98" s="178"/>
      <c r="R98" s="136"/>
      <c r="T98" s="137"/>
      <c r="U98" s="137"/>
    </row>
    <row r="99" spans="2:21" s="8" customFormat="1" ht="19.95" customHeight="1">
      <c r="B99" s="134"/>
      <c r="C99" s="100"/>
      <c r="D99" s="135" t="s">
        <v>151</v>
      </c>
      <c r="E99" s="100"/>
      <c r="F99" s="100"/>
      <c r="G99" s="100"/>
      <c r="H99" s="100"/>
      <c r="I99" s="100"/>
      <c r="J99" s="100"/>
      <c r="K99" s="100"/>
      <c r="L99" s="100"/>
      <c r="M99" s="100"/>
      <c r="N99" s="177">
        <f>N149</f>
        <v>400000</v>
      </c>
      <c r="O99" s="178"/>
      <c r="P99" s="178"/>
      <c r="Q99" s="178"/>
      <c r="R99" s="136"/>
      <c r="T99" s="137"/>
      <c r="U99" s="137"/>
    </row>
    <row r="100" spans="2:21" s="8" customFormat="1" ht="19.95" customHeight="1">
      <c r="B100" s="134"/>
      <c r="C100" s="100"/>
      <c r="D100" s="135" t="s">
        <v>152</v>
      </c>
      <c r="E100" s="100"/>
      <c r="F100" s="100"/>
      <c r="G100" s="100"/>
      <c r="H100" s="100"/>
      <c r="I100" s="100"/>
      <c r="J100" s="100"/>
      <c r="K100" s="100"/>
      <c r="L100" s="100"/>
      <c r="M100" s="100"/>
      <c r="N100" s="177">
        <f>N152</f>
        <v>150000</v>
      </c>
      <c r="O100" s="178"/>
      <c r="P100" s="178"/>
      <c r="Q100" s="178"/>
      <c r="R100" s="136"/>
      <c r="T100" s="137"/>
      <c r="U100" s="137"/>
    </row>
    <row r="101" spans="2:21" s="8" customFormat="1" ht="19.95" customHeight="1">
      <c r="B101" s="134"/>
      <c r="C101" s="100"/>
      <c r="D101" s="135" t="s">
        <v>153</v>
      </c>
      <c r="E101" s="100"/>
      <c r="F101" s="100"/>
      <c r="G101" s="100"/>
      <c r="H101" s="100"/>
      <c r="I101" s="100"/>
      <c r="J101" s="100"/>
      <c r="K101" s="100"/>
      <c r="L101" s="100"/>
      <c r="M101" s="100"/>
      <c r="N101" s="177">
        <f>N154</f>
        <v>80000</v>
      </c>
      <c r="O101" s="178"/>
      <c r="P101" s="178"/>
      <c r="Q101" s="178"/>
      <c r="R101" s="136"/>
      <c r="T101" s="137"/>
      <c r="U101" s="137"/>
    </row>
    <row r="102" spans="2:21" s="1" customFormat="1" ht="21.75" customHeight="1">
      <c r="B102" s="32"/>
      <c r="C102" s="33"/>
      <c r="D102" s="33"/>
      <c r="E102" s="33"/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3"/>
      <c r="Q102" s="33"/>
      <c r="R102" s="34"/>
      <c r="T102" s="126"/>
      <c r="U102" s="126"/>
    </row>
    <row r="103" spans="2:21" s="1" customFormat="1" ht="29.25" customHeight="1">
      <c r="B103" s="32"/>
      <c r="C103" s="128" t="s">
        <v>154</v>
      </c>
      <c r="D103" s="33"/>
      <c r="E103" s="33"/>
      <c r="F103" s="33"/>
      <c r="G103" s="33"/>
      <c r="H103" s="33"/>
      <c r="I103" s="33"/>
      <c r="J103" s="33"/>
      <c r="K103" s="33"/>
      <c r="L103" s="33"/>
      <c r="M103" s="33"/>
      <c r="N103" s="229">
        <v>0</v>
      </c>
      <c r="O103" s="230"/>
      <c r="P103" s="230"/>
      <c r="Q103" s="230"/>
      <c r="R103" s="34"/>
      <c r="T103" s="138"/>
      <c r="U103" s="139" t="s">
        <v>38</v>
      </c>
    </row>
    <row r="104" spans="2:21" s="1" customFormat="1" ht="18" customHeight="1">
      <c r="B104" s="32"/>
      <c r="C104" s="33"/>
      <c r="D104" s="33"/>
      <c r="E104" s="33"/>
      <c r="F104" s="33"/>
      <c r="G104" s="33"/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4"/>
      <c r="T104" s="126"/>
      <c r="U104" s="126"/>
    </row>
    <row r="105" spans="2:21" s="1" customFormat="1" ht="29.25" customHeight="1">
      <c r="B105" s="32"/>
      <c r="C105" s="114" t="s">
        <v>124</v>
      </c>
      <c r="D105" s="115"/>
      <c r="E105" s="115"/>
      <c r="F105" s="115"/>
      <c r="G105" s="115"/>
      <c r="H105" s="115"/>
      <c r="I105" s="115"/>
      <c r="J105" s="115"/>
      <c r="K105" s="115"/>
      <c r="L105" s="170">
        <f>ROUND(SUM(N89+N103),2)</f>
        <v>9705000</v>
      </c>
      <c r="M105" s="170"/>
      <c r="N105" s="170"/>
      <c r="O105" s="170"/>
      <c r="P105" s="170"/>
      <c r="Q105" s="170"/>
      <c r="R105" s="34"/>
      <c r="T105" s="126"/>
      <c r="U105" s="126"/>
    </row>
    <row r="106" spans="2:21" s="1" customFormat="1" ht="6.9" customHeight="1">
      <c r="B106" s="56"/>
      <c r="C106" s="57"/>
      <c r="D106" s="57"/>
      <c r="E106" s="57"/>
      <c r="F106" s="57"/>
      <c r="G106" s="57"/>
      <c r="H106" s="57"/>
      <c r="I106" s="57"/>
      <c r="J106" s="57"/>
      <c r="K106" s="57"/>
      <c r="L106" s="57"/>
      <c r="M106" s="57"/>
      <c r="N106" s="57"/>
      <c r="O106" s="57"/>
      <c r="P106" s="57"/>
      <c r="Q106" s="57"/>
      <c r="R106" s="58"/>
      <c r="T106" s="126"/>
      <c r="U106" s="126"/>
    </row>
    <row r="110" spans="2:21" s="1" customFormat="1" ht="6.9" customHeight="1">
      <c r="B110" s="59"/>
      <c r="C110" s="60"/>
      <c r="D110" s="60"/>
      <c r="E110" s="60"/>
      <c r="F110" s="60"/>
      <c r="G110" s="60"/>
      <c r="H110" s="60"/>
      <c r="I110" s="60"/>
      <c r="J110" s="60"/>
      <c r="K110" s="60"/>
      <c r="L110" s="60"/>
      <c r="M110" s="60"/>
      <c r="N110" s="60"/>
      <c r="O110" s="60"/>
      <c r="P110" s="60"/>
      <c r="Q110" s="60"/>
      <c r="R110" s="61"/>
    </row>
    <row r="111" spans="2:21" s="1" customFormat="1" ht="36.9" customHeight="1">
      <c r="B111" s="32"/>
      <c r="C111" s="196" t="s">
        <v>155</v>
      </c>
      <c r="D111" s="225"/>
      <c r="E111" s="225"/>
      <c r="F111" s="225"/>
      <c r="G111" s="225"/>
      <c r="H111" s="225"/>
      <c r="I111" s="225"/>
      <c r="J111" s="225"/>
      <c r="K111" s="225"/>
      <c r="L111" s="225"/>
      <c r="M111" s="225"/>
      <c r="N111" s="225"/>
      <c r="O111" s="225"/>
      <c r="P111" s="225"/>
      <c r="Q111" s="225"/>
      <c r="R111" s="34"/>
    </row>
    <row r="112" spans="2:21" s="1" customFormat="1" ht="6.9" customHeight="1">
      <c r="B112" s="32"/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33"/>
      <c r="R112" s="34"/>
    </row>
    <row r="113" spans="2:65" s="1" customFormat="1" ht="30" customHeight="1">
      <c r="B113" s="32"/>
      <c r="C113" s="29" t="s">
        <v>17</v>
      </c>
      <c r="D113" s="33"/>
      <c r="E113" s="33"/>
      <c r="F113" s="231" t="str">
        <f>F6</f>
        <v>Dětské sportovně-kulturní centrum Staré Brno</v>
      </c>
      <c r="G113" s="232"/>
      <c r="H113" s="232"/>
      <c r="I113" s="232"/>
      <c r="J113" s="232"/>
      <c r="K113" s="232"/>
      <c r="L113" s="232"/>
      <c r="M113" s="232"/>
      <c r="N113" s="232"/>
      <c r="O113" s="232"/>
      <c r="P113" s="232"/>
      <c r="Q113" s="33"/>
      <c r="R113" s="34"/>
    </row>
    <row r="114" spans="2:65" ht="30" customHeight="1">
      <c r="B114" s="23"/>
      <c r="C114" s="29" t="s">
        <v>131</v>
      </c>
      <c r="D114" s="25"/>
      <c r="E114" s="25"/>
      <c r="F114" s="231" t="s">
        <v>132</v>
      </c>
      <c r="G114" s="204"/>
      <c r="H114" s="204"/>
      <c r="I114" s="204"/>
      <c r="J114" s="204"/>
      <c r="K114" s="204"/>
      <c r="L114" s="204"/>
      <c r="M114" s="204"/>
      <c r="N114" s="204"/>
      <c r="O114" s="204"/>
      <c r="P114" s="204"/>
      <c r="Q114" s="25"/>
      <c r="R114" s="24"/>
    </row>
    <row r="115" spans="2:65" s="1" customFormat="1" ht="36.9" customHeight="1">
      <c r="B115" s="32"/>
      <c r="C115" s="66" t="s">
        <v>133</v>
      </c>
      <c r="D115" s="33"/>
      <c r="E115" s="33"/>
      <c r="F115" s="198" t="str">
        <f>F8</f>
        <v>SO01.01 - Blok Welness</v>
      </c>
      <c r="G115" s="225"/>
      <c r="H115" s="225"/>
      <c r="I115" s="225"/>
      <c r="J115" s="225"/>
      <c r="K115" s="225"/>
      <c r="L115" s="225"/>
      <c r="M115" s="225"/>
      <c r="N115" s="225"/>
      <c r="O115" s="225"/>
      <c r="P115" s="225"/>
      <c r="Q115" s="33"/>
      <c r="R115" s="34"/>
    </row>
    <row r="116" spans="2:65" s="1" customFormat="1" ht="6.9" customHeight="1">
      <c r="B116" s="32"/>
      <c r="C116" s="33"/>
      <c r="D116" s="33"/>
      <c r="E116" s="33"/>
      <c r="F116" s="33"/>
      <c r="G116" s="33"/>
      <c r="H116" s="33"/>
      <c r="I116" s="33"/>
      <c r="J116" s="33"/>
      <c r="K116" s="33"/>
      <c r="L116" s="33"/>
      <c r="M116" s="33"/>
      <c r="N116" s="33"/>
      <c r="O116" s="33"/>
      <c r="P116" s="33"/>
      <c r="Q116" s="33"/>
      <c r="R116" s="34"/>
    </row>
    <row r="117" spans="2:65" s="1" customFormat="1" ht="18" customHeight="1">
      <c r="B117" s="32"/>
      <c r="C117" s="29" t="s">
        <v>22</v>
      </c>
      <c r="D117" s="33"/>
      <c r="E117" s="33"/>
      <c r="F117" s="27" t="str">
        <f>F10</f>
        <v>Brno</v>
      </c>
      <c r="G117" s="33"/>
      <c r="H117" s="33"/>
      <c r="I117" s="33"/>
      <c r="J117" s="33"/>
      <c r="K117" s="29" t="s">
        <v>24</v>
      </c>
      <c r="L117" s="33"/>
      <c r="M117" s="226" t="str">
        <f>IF(O10="","",O10)</f>
        <v>17. 2. 2018</v>
      </c>
      <c r="N117" s="226"/>
      <c r="O117" s="226"/>
      <c r="P117" s="226"/>
      <c r="Q117" s="33"/>
      <c r="R117" s="34"/>
    </row>
    <row r="118" spans="2:65" s="1" customFormat="1" ht="6.9" customHeight="1">
      <c r="B118" s="32"/>
      <c r="C118" s="33"/>
      <c r="D118" s="33"/>
      <c r="E118" s="33"/>
      <c r="F118" s="33"/>
      <c r="G118" s="33"/>
      <c r="H118" s="33"/>
      <c r="I118" s="33"/>
      <c r="J118" s="33"/>
      <c r="K118" s="33"/>
      <c r="L118" s="33"/>
      <c r="M118" s="33"/>
      <c r="N118" s="33"/>
      <c r="O118" s="33"/>
      <c r="P118" s="33"/>
      <c r="Q118" s="33"/>
      <c r="R118" s="34"/>
    </row>
    <row r="119" spans="2:65" s="1" customFormat="1" ht="13.2">
      <c r="B119" s="32"/>
      <c r="C119" s="29" t="s">
        <v>26</v>
      </c>
      <c r="D119" s="33"/>
      <c r="E119" s="33"/>
      <c r="F119" s="27" t="str">
        <f>E13</f>
        <v xml:space="preserve"> </v>
      </c>
      <c r="G119" s="33"/>
      <c r="H119" s="33"/>
      <c r="I119" s="33"/>
      <c r="J119" s="33"/>
      <c r="K119" s="29" t="s">
        <v>31</v>
      </c>
      <c r="L119" s="33"/>
      <c r="M119" s="209" t="str">
        <f>E19</f>
        <v xml:space="preserve"> </v>
      </c>
      <c r="N119" s="209"/>
      <c r="O119" s="209"/>
      <c r="P119" s="209"/>
      <c r="Q119" s="209"/>
      <c r="R119" s="34"/>
    </row>
    <row r="120" spans="2:65" s="1" customFormat="1" ht="14.4" customHeight="1">
      <c r="B120" s="32"/>
      <c r="C120" s="29" t="s">
        <v>30</v>
      </c>
      <c r="D120" s="33"/>
      <c r="E120" s="33"/>
      <c r="F120" s="27" t="str">
        <f>IF(E16="","",E16)</f>
        <v xml:space="preserve"> </v>
      </c>
      <c r="G120" s="33"/>
      <c r="H120" s="33"/>
      <c r="I120" s="33"/>
      <c r="J120" s="33"/>
      <c r="K120" s="29" t="s">
        <v>33</v>
      </c>
      <c r="L120" s="33"/>
      <c r="M120" s="209" t="str">
        <f>E22</f>
        <v xml:space="preserve"> </v>
      </c>
      <c r="N120" s="209"/>
      <c r="O120" s="209"/>
      <c r="P120" s="209"/>
      <c r="Q120" s="209"/>
      <c r="R120" s="34"/>
    </row>
    <row r="121" spans="2:65" s="1" customFormat="1" ht="10.35" customHeight="1">
      <c r="B121" s="32"/>
      <c r="C121" s="33"/>
      <c r="D121" s="33"/>
      <c r="E121" s="33"/>
      <c r="F121" s="33"/>
      <c r="G121" s="33"/>
      <c r="H121" s="33"/>
      <c r="I121" s="33"/>
      <c r="J121" s="33"/>
      <c r="K121" s="33"/>
      <c r="L121" s="33"/>
      <c r="M121" s="33"/>
      <c r="N121" s="33"/>
      <c r="O121" s="33"/>
      <c r="P121" s="33"/>
      <c r="Q121" s="33"/>
      <c r="R121" s="34"/>
    </row>
    <row r="122" spans="2:65" s="9" customFormat="1" ht="29.25" customHeight="1">
      <c r="B122" s="140"/>
      <c r="C122" s="141" t="s">
        <v>156</v>
      </c>
      <c r="D122" s="142" t="s">
        <v>157</v>
      </c>
      <c r="E122" s="142" t="s">
        <v>56</v>
      </c>
      <c r="F122" s="227" t="s">
        <v>158</v>
      </c>
      <c r="G122" s="227"/>
      <c r="H122" s="227"/>
      <c r="I122" s="227"/>
      <c r="J122" s="142" t="s">
        <v>159</v>
      </c>
      <c r="K122" s="142" t="s">
        <v>160</v>
      </c>
      <c r="L122" s="227" t="s">
        <v>161</v>
      </c>
      <c r="M122" s="227"/>
      <c r="N122" s="227" t="s">
        <v>139</v>
      </c>
      <c r="O122" s="227"/>
      <c r="P122" s="227"/>
      <c r="Q122" s="228"/>
      <c r="R122" s="143"/>
      <c r="T122" s="77" t="s">
        <v>162</v>
      </c>
      <c r="U122" s="78" t="s">
        <v>38</v>
      </c>
      <c r="V122" s="78" t="s">
        <v>163</v>
      </c>
      <c r="W122" s="78" t="s">
        <v>164</v>
      </c>
      <c r="X122" s="78" t="s">
        <v>165</v>
      </c>
      <c r="Y122" s="78" t="s">
        <v>166</v>
      </c>
      <c r="Z122" s="78" t="s">
        <v>167</v>
      </c>
      <c r="AA122" s="79" t="s">
        <v>168</v>
      </c>
    </row>
    <row r="123" spans="2:65" s="1" customFormat="1" ht="29.25" customHeight="1">
      <c r="B123" s="32"/>
      <c r="C123" s="81" t="s">
        <v>135</v>
      </c>
      <c r="D123" s="33"/>
      <c r="E123" s="33"/>
      <c r="F123" s="33"/>
      <c r="G123" s="33"/>
      <c r="H123" s="33"/>
      <c r="I123" s="33"/>
      <c r="J123" s="33"/>
      <c r="K123" s="33"/>
      <c r="L123" s="33"/>
      <c r="M123" s="33"/>
      <c r="N123" s="215">
        <f>BK123</f>
        <v>9705000</v>
      </c>
      <c r="O123" s="216"/>
      <c r="P123" s="216"/>
      <c r="Q123" s="216"/>
      <c r="R123" s="34"/>
      <c r="T123" s="80"/>
      <c r="U123" s="48"/>
      <c r="V123" s="48"/>
      <c r="W123" s="144">
        <f>W124+W143</f>
        <v>0</v>
      </c>
      <c r="X123" s="48"/>
      <c r="Y123" s="144">
        <f>Y124+Y143</f>
        <v>0</v>
      </c>
      <c r="Z123" s="48"/>
      <c r="AA123" s="145">
        <f>AA124+AA143</f>
        <v>0</v>
      </c>
      <c r="AT123" s="19" t="s">
        <v>73</v>
      </c>
      <c r="AU123" s="19" t="s">
        <v>141</v>
      </c>
      <c r="BK123" s="146">
        <f>BK124+BK143</f>
        <v>9705000</v>
      </c>
    </row>
    <row r="124" spans="2:65" s="10" customFormat="1" ht="37.35" customHeight="1">
      <c r="B124" s="147"/>
      <c r="C124" s="148"/>
      <c r="D124" s="149" t="s">
        <v>142</v>
      </c>
      <c r="E124" s="149"/>
      <c r="F124" s="149"/>
      <c r="G124" s="149"/>
      <c r="H124" s="149"/>
      <c r="I124" s="149"/>
      <c r="J124" s="149"/>
      <c r="K124" s="149"/>
      <c r="L124" s="149"/>
      <c r="M124" s="149"/>
      <c r="N124" s="217">
        <f>BK124</f>
        <v>6575000</v>
      </c>
      <c r="O124" s="218"/>
      <c r="P124" s="218"/>
      <c r="Q124" s="218"/>
      <c r="R124" s="150"/>
      <c r="T124" s="151"/>
      <c r="U124" s="148"/>
      <c r="V124" s="148"/>
      <c r="W124" s="152">
        <f>W125+W127+W130+W135+W140</f>
        <v>0</v>
      </c>
      <c r="X124" s="148"/>
      <c r="Y124" s="152">
        <f>Y125+Y127+Y130+Y135+Y140</f>
        <v>0</v>
      </c>
      <c r="Z124" s="148"/>
      <c r="AA124" s="153">
        <f>AA125+AA127+AA130+AA135+AA140</f>
        <v>0</v>
      </c>
      <c r="AR124" s="154" t="s">
        <v>81</v>
      </c>
      <c r="AT124" s="155" t="s">
        <v>73</v>
      </c>
      <c r="AU124" s="155" t="s">
        <v>74</v>
      </c>
      <c r="AY124" s="154" t="s">
        <v>169</v>
      </c>
      <c r="BK124" s="156">
        <f>BK125+BK127+BK130+BK135+BK140</f>
        <v>6575000</v>
      </c>
    </row>
    <row r="125" spans="2:65" s="10" customFormat="1" ht="19.95" customHeight="1">
      <c r="B125" s="147"/>
      <c r="C125" s="148"/>
      <c r="D125" s="157" t="s">
        <v>143</v>
      </c>
      <c r="E125" s="157"/>
      <c r="F125" s="157"/>
      <c r="G125" s="157"/>
      <c r="H125" s="157"/>
      <c r="I125" s="157"/>
      <c r="J125" s="157"/>
      <c r="K125" s="157"/>
      <c r="L125" s="157"/>
      <c r="M125" s="157"/>
      <c r="N125" s="219">
        <f>BK125</f>
        <v>75000</v>
      </c>
      <c r="O125" s="220"/>
      <c r="P125" s="220"/>
      <c r="Q125" s="220"/>
      <c r="R125" s="150"/>
      <c r="T125" s="151"/>
      <c r="U125" s="148"/>
      <c r="V125" s="148"/>
      <c r="W125" s="152">
        <f>W126</f>
        <v>0</v>
      </c>
      <c r="X125" s="148"/>
      <c r="Y125" s="152">
        <f>Y126</f>
        <v>0</v>
      </c>
      <c r="Z125" s="148"/>
      <c r="AA125" s="153">
        <f>AA126</f>
        <v>0</v>
      </c>
      <c r="AR125" s="154" t="s">
        <v>81</v>
      </c>
      <c r="AT125" s="155" t="s">
        <v>73</v>
      </c>
      <c r="AU125" s="155" t="s">
        <v>81</v>
      </c>
      <c r="AY125" s="154" t="s">
        <v>169</v>
      </c>
      <c r="BK125" s="156">
        <f>BK126</f>
        <v>75000</v>
      </c>
    </row>
    <row r="126" spans="2:65" s="1" customFormat="1" ht="16.5" customHeight="1">
      <c r="B126" s="32"/>
      <c r="C126" s="158" t="s">
        <v>81</v>
      </c>
      <c r="D126" s="158" t="s">
        <v>170</v>
      </c>
      <c r="E126" s="159" t="s">
        <v>171</v>
      </c>
      <c r="F126" s="213" t="s">
        <v>172</v>
      </c>
      <c r="G126" s="213"/>
      <c r="H126" s="213"/>
      <c r="I126" s="213"/>
      <c r="J126" s="160" t="s">
        <v>173</v>
      </c>
      <c r="K126" s="161">
        <v>1</v>
      </c>
      <c r="L126" s="214">
        <v>75000</v>
      </c>
      <c r="M126" s="214"/>
      <c r="N126" s="214">
        <f>ROUND(L126*K126,2)</f>
        <v>75000</v>
      </c>
      <c r="O126" s="214"/>
      <c r="P126" s="214"/>
      <c r="Q126" s="214"/>
      <c r="R126" s="34"/>
      <c r="T126" s="162" t="s">
        <v>20</v>
      </c>
      <c r="U126" s="41" t="s">
        <v>39</v>
      </c>
      <c r="V126" s="163">
        <v>0</v>
      </c>
      <c r="W126" s="163">
        <f>V126*K126</f>
        <v>0</v>
      </c>
      <c r="X126" s="163">
        <v>0</v>
      </c>
      <c r="Y126" s="163">
        <f>X126*K126</f>
        <v>0</v>
      </c>
      <c r="Z126" s="163">
        <v>0</v>
      </c>
      <c r="AA126" s="164">
        <f>Z126*K126</f>
        <v>0</v>
      </c>
      <c r="AR126" s="19" t="s">
        <v>174</v>
      </c>
      <c r="AT126" s="19" t="s">
        <v>170</v>
      </c>
      <c r="AU126" s="19" t="s">
        <v>86</v>
      </c>
      <c r="AY126" s="19" t="s">
        <v>169</v>
      </c>
      <c r="BE126" s="165">
        <f>IF(U126="základní",N126,0)</f>
        <v>75000</v>
      </c>
      <c r="BF126" s="165">
        <f>IF(U126="snížená",N126,0)</f>
        <v>0</v>
      </c>
      <c r="BG126" s="165">
        <f>IF(U126="zákl. přenesená",N126,0)</f>
        <v>0</v>
      </c>
      <c r="BH126" s="165">
        <f>IF(U126="sníž. přenesená",N126,0)</f>
        <v>0</v>
      </c>
      <c r="BI126" s="165">
        <f>IF(U126="nulová",N126,0)</f>
        <v>0</v>
      </c>
      <c r="BJ126" s="19" t="s">
        <v>81</v>
      </c>
      <c r="BK126" s="165">
        <f>ROUND(L126*K126,2)</f>
        <v>75000</v>
      </c>
      <c r="BL126" s="19" t="s">
        <v>174</v>
      </c>
      <c r="BM126" s="19" t="s">
        <v>175</v>
      </c>
    </row>
    <row r="127" spans="2:65" s="10" customFormat="1" ht="29.85" customHeight="1">
      <c r="B127" s="147"/>
      <c r="C127" s="148"/>
      <c r="D127" s="157" t="s">
        <v>144</v>
      </c>
      <c r="E127" s="157"/>
      <c r="F127" s="157"/>
      <c r="G127" s="157"/>
      <c r="H127" s="157"/>
      <c r="I127" s="157"/>
      <c r="J127" s="157"/>
      <c r="K127" s="157"/>
      <c r="L127" s="157"/>
      <c r="M127" s="157"/>
      <c r="N127" s="221">
        <f>BK127</f>
        <v>800000</v>
      </c>
      <c r="O127" s="222"/>
      <c r="P127" s="222"/>
      <c r="Q127" s="222"/>
      <c r="R127" s="150"/>
      <c r="T127" s="151"/>
      <c r="U127" s="148"/>
      <c r="V127" s="148"/>
      <c r="W127" s="152">
        <f>SUM(W128:W129)</f>
        <v>0</v>
      </c>
      <c r="X127" s="148"/>
      <c r="Y127" s="152">
        <f>SUM(Y128:Y129)</f>
        <v>0</v>
      </c>
      <c r="Z127" s="148"/>
      <c r="AA127" s="153">
        <f>SUM(AA128:AA129)</f>
        <v>0</v>
      </c>
      <c r="AR127" s="154" t="s">
        <v>81</v>
      </c>
      <c r="AT127" s="155" t="s">
        <v>73</v>
      </c>
      <c r="AU127" s="155" t="s">
        <v>81</v>
      </c>
      <c r="AY127" s="154" t="s">
        <v>169</v>
      </c>
      <c r="BK127" s="156">
        <f>SUM(BK128:BK129)</f>
        <v>800000</v>
      </c>
    </row>
    <row r="128" spans="2:65" s="1" customFormat="1" ht="25.5" customHeight="1">
      <c r="B128" s="32"/>
      <c r="C128" s="158" t="s">
        <v>86</v>
      </c>
      <c r="D128" s="158" t="s">
        <v>170</v>
      </c>
      <c r="E128" s="159" t="s">
        <v>176</v>
      </c>
      <c r="F128" s="213" t="s">
        <v>177</v>
      </c>
      <c r="G128" s="213"/>
      <c r="H128" s="213"/>
      <c r="I128" s="213"/>
      <c r="J128" s="160" t="s">
        <v>173</v>
      </c>
      <c r="K128" s="161">
        <v>1</v>
      </c>
      <c r="L128" s="214">
        <v>300000</v>
      </c>
      <c r="M128" s="214"/>
      <c r="N128" s="214">
        <f>ROUND(L128*K128,2)</f>
        <v>300000</v>
      </c>
      <c r="O128" s="214"/>
      <c r="P128" s="214"/>
      <c r="Q128" s="214"/>
      <c r="R128" s="34"/>
      <c r="T128" s="162" t="s">
        <v>20</v>
      </c>
      <c r="U128" s="41" t="s">
        <v>39</v>
      </c>
      <c r="V128" s="163">
        <v>0</v>
      </c>
      <c r="W128" s="163">
        <f>V128*K128</f>
        <v>0</v>
      </c>
      <c r="X128" s="163">
        <v>0</v>
      </c>
      <c r="Y128" s="163">
        <f>X128*K128</f>
        <v>0</v>
      </c>
      <c r="Z128" s="163">
        <v>0</v>
      </c>
      <c r="AA128" s="164">
        <f>Z128*K128</f>
        <v>0</v>
      </c>
      <c r="AR128" s="19" t="s">
        <v>174</v>
      </c>
      <c r="AT128" s="19" t="s">
        <v>170</v>
      </c>
      <c r="AU128" s="19" t="s">
        <v>86</v>
      </c>
      <c r="AY128" s="19" t="s">
        <v>169</v>
      </c>
      <c r="BE128" s="165">
        <f>IF(U128="základní",N128,0)</f>
        <v>300000</v>
      </c>
      <c r="BF128" s="165">
        <f>IF(U128="snížená",N128,0)</f>
        <v>0</v>
      </c>
      <c r="BG128" s="165">
        <f>IF(U128="zákl. přenesená",N128,0)</f>
        <v>0</v>
      </c>
      <c r="BH128" s="165">
        <f>IF(U128="sníž. přenesená",N128,0)</f>
        <v>0</v>
      </c>
      <c r="BI128" s="165">
        <f>IF(U128="nulová",N128,0)</f>
        <v>0</v>
      </c>
      <c r="BJ128" s="19" t="s">
        <v>81</v>
      </c>
      <c r="BK128" s="165">
        <f>ROUND(L128*K128,2)</f>
        <v>300000</v>
      </c>
      <c r="BL128" s="19" t="s">
        <v>174</v>
      </c>
      <c r="BM128" s="19" t="s">
        <v>178</v>
      </c>
    </row>
    <row r="129" spans="2:65" s="1" customFormat="1" ht="16.5" customHeight="1">
      <c r="B129" s="32"/>
      <c r="C129" s="158" t="s">
        <v>179</v>
      </c>
      <c r="D129" s="158" t="s">
        <v>170</v>
      </c>
      <c r="E129" s="159" t="s">
        <v>180</v>
      </c>
      <c r="F129" s="213" t="s">
        <v>181</v>
      </c>
      <c r="G129" s="213"/>
      <c r="H129" s="213"/>
      <c r="I129" s="213"/>
      <c r="J129" s="160" t="s">
        <v>173</v>
      </c>
      <c r="K129" s="161">
        <v>1</v>
      </c>
      <c r="L129" s="214">
        <v>500000</v>
      </c>
      <c r="M129" s="214"/>
      <c r="N129" s="214">
        <f>ROUND(L129*K129,2)</f>
        <v>500000</v>
      </c>
      <c r="O129" s="214"/>
      <c r="P129" s="214"/>
      <c r="Q129" s="214"/>
      <c r="R129" s="34"/>
      <c r="T129" s="162" t="s">
        <v>20</v>
      </c>
      <c r="U129" s="41" t="s">
        <v>39</v>
      </c>
      <c r="V129" s="163">
        <v>0</v>
      </c>
      <c r="W129" s="163">
        <f>V129*K129</f>
        <v>0</v>
      </c>
      <c r="X129" s="163">
        <v>0</v>
      </c>
      <c r="Y129" s="163">
        <f>X129*K129</f>
        <v>0</v>
      </c>
      <c r="Z129" s="163">
        <v>0</v>
      </c>
      <c r="AA129" s="164">
        <f>Z129*K129</f>
        <v>0</v>
      </c>
      <c r="AR129" s="19" t="s">
        <v>174</v>
      </c>
      <c r="AT129" s="19" t="s">
        <v>170</v>
      </c>
      <c r="AU129" s="19" t="s">
        <v>86</v>
      </c>
      <c r="AY129" s="19" t="s">
        <v>169</v>
      </c>
      <c r="BE129" s="165">
        <f>IF(U129="základní",N129,0)</f>
        <v>500000</v>
      </c>
      <c r="BF129" s="165">
        <f>IF(U129="snížená",N129,0)</f>
        <v>0</v>
      </c>
      <c r="BG129" s="165">
        <f>IF(U129="zákl. přenesená",N129,0)</f>
        <v>0</v>
      </c>
      <c r="BH129" s="165">
        <f>IF(U129="sníž. přenesená",N129,0)</f>
        <v>0</v>
      </c>
      <c r="BI129" s="165">
        <f>IF(U129="nulová",N129,0)</f>
        <v>0</v>
      </c>
      <c r="BJ129" s="19" t="s">
        <v>81</v>
      </c>
      <c r="BK129" s="165">
        <f>ROUND(L129*K129,2)</f>
        <v>500000</v>
      </c>
      <c r="BL129" s="19" t="s">
        <v>174</v>
      </c>
      <c r="BM129" s="19" t="s">
        <v>182</v>
      </c>
    </row>
    <row r="130" spans="2:65" s="10" customFormat="1" ht="29.85" customHeight="1">
      <c r="B130" s="147"/>
      <c r="C130" s="148"/>
      <c r="D130" s="157" t="s">
        <v>145</v>
      </c>
      <c r="E130" s="157"/>
      <c r="F130" s="157"/>
      <c r="G130" s="157"/>
      <c r="H130" s="157"/>
      <c r="I130" s="157"/>
      <c r="J130" s="157"/>
      <c r="K130" s="157"/>
      <c r="L130" s="157"/>
      <c r="M130" s="157"/>
      <c r="N130" s="221">
        <f>BK130</f>
        <v>3950000</v>
      </c>
      <c r="O130" s="222"/>
      <c r="P130" s="222"/>
      <c r="Q130" s="222"/>
      <c r="R130" s="150"/>
      <c r="T130" s="151"/>
      <c r="U130" s="148"/>
      <c r="V130" s="148"/>
      <c r="W130" s="152">
        <f>SUM(W131:W134)</f>
        <v>0</v>
      </c>
      <c r="X130" s="148"/>
      <c r="Y130" s="152">
        <f>SUM(Y131:Y134)</f>
        <v>0</v>
      </c>
      <c r="Z130" s="148"/>
      <c r="AA130" s="153">
        <f>SUM(AA131:AA134)</f>
        <v>0</v>
      </c>
      <c r="AR130" s="154" t="s">
        <v>81</v>
      </c>
      <c r="AT130" s="155" t="s">
        <v>73</v>
      </c>
      <c r="AU130" s="155" t="s">
        <v>81</v>
      </c>
      <c r="AY130" s="154" t="s">
        <v>169</v>
      </c>
      <c r="BK130" s="156">
        <f>SUM(BK131:BK134)</f>
        <v>3950000</v>
      </c>
    </row>
    <row r="131" spans="2:65" s="1" customFormat="1" ht="16.5" customHeight="1">
      <c r="B131" s="32"/>
      <c r="C131" s="158" t="s">
        <v>174</v>
      </c>
      <c r="D131" s="158" t="s">
        <v>170</v>
      </c>
      <c r="E131" s="159" t="s">
        <v>183</v>
      </c>
      <c r="F131" s="213" t="s">
        <v>184</v>
      </c>
      <c r="G131" s="213"/>
      <c r="H131" s="213"/>
      <c r="I131" s="213"/>
      <c r="J131" s="160" t="s">
        <v>173</v>
      </c>
      <c r="K131" s="161">
        <v>1</v>
      </c>
      <c r="L131" s="214">
        <v>750000</v>
      </c>
      <c r="M131" s="214"/>
      <c r="N131" s="214">
        <f>ROUND(L131*K131,2)</f>
        <v>750000</v>
      </c>
      <c r="O131" s="214"/>
      <c r="P131" s="214"/>
      <c r="Q131" s="214"/>
      <c r="R131" s="34"/>
      <c r="T131" s="162" t="s">
        <v>20</v>
      </c>
      <c r="U131" s="41" t="s">
        <v>39</v>
      </c>
      <c r="V131" s="163">
        <v>0</v>
      </c>
      <c r="W131" s="163">
        <f>V131*K131</f>
        <v>0</v>
      </c>
      <c r="X131" s="163">
        <v>0</v>
      </c>
      <c r="Y131" s="163">
        <f>X131*K131</f>
        <v>0</v>
      </c>
      <c r="Z131" s="163">
        <v>0</v>
      </c>
      <c r="AA131" s="164">
        <f>Z131*K131</f>
        <v>0</v>
      </c>
      <c r="AR131" s="19" t="s">
        <v>174</v>
      </c>
      <c r="AT131" s="19" t="s">
        <v>170</v>
      </c>
      <c r="AU131" s="19" t="s">
        <v>86</v>
      </c>
      <c r="AY131" s="19" t="s">
        <v>169</v>
      </c>
      <c r="BE131" s="165">
        <f>IF(U131="základní",N131,0)</f>
        <v>750000</v>
      </c>
      <c r="BF131" s="165">
        <f>IF(U131="snížená",N131,0)</f>
        <v>0</v>
      </c>
      <c r="BG131" s="165">
        <f>IF(U131="zákl. přenesená",N131,0)</f>
        <v>0</v>
      </c>
      <c r="BH131" s="165">
        <f>IF(U131="sníž. přenesená",N131,0)</f>
        <v>0</v>
      </c>
      <c r="BI131" s="165">
        <f>IF(U131="nulová",N131,0)</f>
        <v>0</v>
      </c>
      <c r="BJ131" s="19" t="s">
        <v>81</v>
      </c>
      <c r="BK131" s="165">
        <f>ROUND(L131*K131,2)</f>
        <v>750000</v>
      </c>
      <c r="BL131" s="19" t="s">
        <v>174</v>
      </c>
      <c r="BM131" s="19" t="s">
        <v>185</v>
      </c>
    </row>
    <row r="132" spans="2:65" s="1" customFormat="1" ht="51" customHeight="1">
      <c r="B132" s="32"/>
      <c r="C132" s="158" t="s">
        <v>186</v>
      </c>
      <c r="D132" s="158" t="s">
        <v>170</v>
      </c>
      <c r="E132" s="159" t="s">
        <v>187</v>
      </c>
      <c r="F132" s="213" t="s">
        <v>188</v>
      </c>
      <c r="G132" s="213"/>
      <c r="H132" s="213"/>
      <c r="I132" s="213"/>
      <c r="J132" s="160" t="s">
        <v>189</v>
      </c>
      <c r="K132" s="161">
        <v>4</v>
      </c>
      <c r="L132" s="214">
        <v>600000</v>
      </c>
      <c r="M132" s="214"/>
      <c r="N132" s="214">
        <f>ROUND(L132*K132,2)</f>
        <v>2400000</v>
      </c>
      <c r="O132" s="214"/>
      <c r="P132" s="214"/>
      <c r="Q132" s="214"/>
      <c r="R132" s="34"/>
      <c r="T132" s="162" t="s">
        <v>20</v>
      </c>
      <c r="U132" s="41" t="s">
        <v>39</v>
      </c>
      <c r="V132" s="163">
        <v>0</v>
      </c>
      <c r="W132" s="163">
        <f>V132*K132</f>
        <v>0</v>
      </c>
      <c r="X132" s="163">
        <v>0</v>
      </c>
      <c r="Y132" s="163">
        <f>X132*K132</f>
        <v>0</v>
      </c>
      <c r="Z132" s="163">
        <v>0</v>
      </c>
      <c r="AA132" s="164">
        <f>Z132*K132</f>
        <v>0</v>
      </c>
      <c r="AR132" s="19" t="s">
        <v>174</v>
      </c>
      <c r="AT132" s="19" t="s">
        <v>170</v>
      </c>
      <c r="AU132" s="19" t="s">
        <v>86</v>
      </c>
      <c r="AY132" s="19" t="s">
        <v>169</v>
      </c>
      <c r="BE132" s="165">
        <f>IF(U132="základní",N132,0)</f>
        <v>2400000</v>
      </c>
      <c r="BF132" s="165">
        <f>IF(U132="snížená",N132,0)</f>
        <v>0</v>
      </c>
      <c r="BG132" s="165">
        <f>IF(U132="zákl. přenesená",N132,0)</f>
        <v>0</v>
      </c>
      <c r="BH132" s="165">
        <f>IF(U132="sníž. přenesená",N132,0)</f>
        <v>0</v>
      </c>
      <c r="BI132" s="165">
        <f>IF(U132="nulová",N132,0)</f>
        <v>0</v>
      </c>
      <c r="BJ132" s="19" t="s">
        <v>81</v>
      </c>
      <c r="BK132" s="165">
        <f>ROUND(L132*K132,2)</f>
        <v>2400000</v>
      </c>
      <c r="BL132" s="19" t="s">
        <v>174</v>
      </c>
      <c r="BM132" s="19" t="s">
        <v>190</v>
      </c>
    </row>
    <row r="133" spans="2:65" s="1" customFormat="1" ht="25.5" customHeight="1">
      <c r="B133" s="32"/>
      <c r="C133" s="158" t="s">
        <v>191</v>
      </c>
      <c r="D133" s="158" t="s">
        <v>170</v>
      </c>
      <c r="E133" s="159" t="s">
        <v>192</v>
      </c>
      <c r="F133" s="213" t="s">
        <v>193</v>
      </c>
      <c r="G133" s="213"/>
      <c r="H133" s="213"/>
      <c r="I133" s="213"/>
      <c r="J133" s="160" t="s">
        <v>189</v>
      </c>
      <c r="K133" s="161">
        <v>3</v>
      </c>
      <c r="L133" s="214">
        <v>150000</v>
      </c>
      <c r="M133" s="214"/>
      <c r="N133" s="214">
        <f>ROUND(L133*K133,2)</f>
        <v>450000</v>
      </c>
      <c r="O133" s="214"/>
      <c r="P133" s="214"/>
      <c r="Q133" s="214"/>
      <c r="R133" s="34"/>
      <c r="T133" s="162" t="s">
        <v>20</v>
      </c>
      <c r="U133" s="41" t="s">
        <v>39</v>
      </c>
      <c r="V133" s="163">
        <v>0</v>
      </c>
      <c r="W133" s="163">
        <f>V133*K133</f>
        <v>0</v>
      </c>
      <c r="X133" s="163">
        <v>0</v>
      </c>
      <c r="Y133" s="163">
        <f>X133*K133</f>
        <v>0</v>
      </c>
      <c r="Z133" s="163">
        <v>0</v>
      </c>
      <c r="AA133" s="164">
        <f>Z133*K133</f>
        <v>0</v>
      </c>
      <c r="AR133" s="19" t="s">
        <v>174</v>
      </c>
      <c r="AT133" s="19" t="s">
        <v>170</v>
      </c>
      <c r="AU133" s="19" t="s">
        <v>86</v>
      </c>
      <c r="AY133" s="19" t="s">
        <v>169</v>
      </c>
      <c r="BE133" s="165">
        <f>IF(U133="základní",N133,0)</f>
        <v>450000</v>
      </c>
      <c r="BF133" s="165">
        <f>IF(U133="snížená",N133,0)</f>
        <v>0</v>
      </c>
      <c r="BG133" s="165">
        <f>IF(U133="zákl. přenesená",N133,0)</f>
        <v>0</v>
      </c>
      <c r="BH133" s="165">
        <f>IF(U133="sníž. přenesená",N133,0)</f>
        <v>0</v>
      </c>
      <c r="BI133" s="165">
        <f>IF(U133="nulová",N133,0)</f>
        <v>0</v>
      </c>
      <c r="BJ133" s="19" t="s">
        <v>81</v>
      </c>
      <c r="BK133" s="165">
        <f>ROUND(L133*K133,2)</f>
        <v>450000</v>
      </c>
      <c r="BL133" s="19" t="s">
        <v>174</v>
      </c>
      <c r="BM133" s="19" t="s">
        <v>194</v>
      </c>
    </row>
    <row r="134" spans="2:65" s="1" customFormat="1" ht="16.5" customHeight="1">
      <c r="B134" s="32"/>
      <c r="C134" s="158" t="s">
        <v>195</v>
      </c>
      <c r="D134" s="158" t="s">
        <v>170</v>
      </c>
      <c r="E134" s="159" t="s">
        <v>196</v>
      </c>
      <c r="F134" s="213" t="s">
        <v>197</v>
      </c>
      <c r="G134" s="213"/>
      <c r="H134" s="213"/>
      <c r="I134" s="213"/>
      <c r="J134" s="160" t="s">
        <v>198</v>
      </c>
      <c r="K134" s="161">
        <v>350</v>
      </c>
      <c r="L134" s="214">
        <v>1000</v>
      </c>
      <c r="M134" s="214"/>
      <c r="N134" s="214">
        <f>ROUND(L134*K134,2)</f>
        <v>350000</v>
      </c>
      <c r="O134" s="214"/>
      <c r="P134" s="214"/>
      <c r="Q134" s="214"/>
      <c r="R134" s="34"/>
      <c r="T134" s="162" t="s">
        <v>20</v>
      </c>
      <c r="U134" s="41" t="s">
        <v>39</v>
      </c>
      <c r="V134" s="163">
        <v>0</v>
      </c>
      <c r="W134" s="163">
        <f>V134*K134</f>
        <v>0</v>
      </c>
      <c r="X134" s="163">
        <v>0</v>
      </c>
      <c r="Y134" s="163">
        <f>X134*K134</f>
        <v>0</v>
      </c>
      <c r="Z134" s="163">
        <v>0</v>
      </c>
      <c r="AA134" s="164">
        <f>Z134*K134</f>
        <v>0</v>
      </c>
      <c r="AR134" s="19" t="s">
        <v>174</v>
      </c>
      <c r="AT134" s="19" t="s">
        <v>170</v>
      </c>
      <c r="AU134" s="19" t="s">
        <v>86</v>
      </c>
      <c r="AY134" s="19" t="s">
        <v>169</v>
      </c>
      <c r="BE134" s="165">
        <f>IF(U134="základní",N134,0)</f>
        <v>350000</v>
      </c>
      <c r="BF134" s="165">
        <f>IF(U134="snížená",N134,0)</f>
        <v>0</v>
      </c>
      <c r="BG134" s="165">
        <f>IF(U134="zákl. přenesená",N134,0)</f>
        <v>0</v>
      </c>
      <c r="BH134" s="165">
        <f>IF(U134="sníž. přenesená",N134,0)</f>
        <v>0</v>
      </c>
      <c r="BI134" s="165">
        <f>IF(U134="nulová",N134,0)</f>
        <v>0</v>
      </c>
      <c r="BJ134" s="19" t="s">
        <v>81</v>
      </c>
      <c r="BK134" s="165">
        <f>ROUND(L134*K134,2)</f>
        <v>350000</v>
      </c>
      <c r="BL134" s="19" t="s">
        <v>174</v>
      </c>
      <c r="BM134" s="19" t="s">
        <v>199</v>
      </c>
    </row>
    <row r="135" spans="2:65" s="10" customFormat="1" ht="29.85" customHeight="1">
      <c r="B135" s="147"/>
      <c r="C135" s="148"/>
      <c r="D135" s="157" t="s">
        <v>146</v>
      </c>
      <c r="E135" s="157"/>
      <c r="F135" s="157"/>
      <c r="G135" s="157"/>
      <c r="H135" s="157"/>
      <c r="I135" s="157"/>
      <c r="J135" s="157"/>
      <c r="K135" s="157"/>
      <c r="L135" s="157"/>
      <c r="M135" s="157"/>
      <c r="N135" s="221">
        <f>BK135</f>
        <v>1350000</v>
      </c>
      <c r="O135" s="222"/>
      <c r="P135" s="222"/>
      <c r="Q135" s="222"/>
      <c r="R135" s="150"/>
      <c r="T135" s="151"/>
      <c r="U135" s="148"/>
      <c r="V135" s="148"/>
      <c r="W135" s="152">
        <f>SUM(W136:W139)</f>
        <v>0</v>
      </c>
      <c r="X135" s="148"/>
      <c r="Y135" s="152">
        <f>SUM(Y136:Y139)</f>
        <v>0</v>
      </c>
      <c r="Z135" s="148"/>
      <c r="AA135" s="153">
        <f>SUM(AA136:AA139)</f>
        <v>0</v>
      </c>
      <c r="AR135" s="154" t="s">
        <v>81</v>
      </c>
      <c r="AT135" s="155" t="s">
        <v>73</v>
      </c>
      <c r="AU135" s="155" t="s">
        <v>81</v>
      </c>
      <c r="AY135" s="154" t="s">
        <v>169</v>
      </c>
      <c r="BK135" s="156">
        <f>SUM(BK136:BK139)</f>
        <v>1350000</v>
      </c>
    </row>
    <row r="136" spans="2:65" s="1" customFormat="1" ht="16.5" customHeight="1">
      <c r="B136" s="32"/>
      <c r="C136" s="158" t="s">
        <v>200</v>
      </c>
      <c r="D136" s="158" t="s">
        <v>170</v>
      </c>
      <c r="E136" s="159" t="s">
        <v>201</v>
      </c>
      <c r="F136" s="213" t="s">
        <v>202</v>
      </c>
      <c r="G136" s="213"/>
      <c r="H136" s="213"/>
      <c r="I136" s="213"/>
      <c r="J136" s="160" t="s">
        <v>173</v>
      </c>
      <c r="K136" s="161">
        <v>1</v>
      </c>
      <c r="L136" s="214">
        <v>450000</v>
      </c>
      <c r="M136" s="214"/>
      <c r="N136" s="214">
        <f>ROUND(L136*K136,2)</f>
        <v>450000</v>
      </c>
      <c r="O136" s="214"/>
      <c r="P136" s="214"/>
      <c r="Q136" s="214"/>
      <c r="R136" s="34"/>
      <c r="T136" s="162" t="s">
        <v>20</v>
      </c>
      <c r="U136" s="41" t="s">
        <v>39</v>
      </c>
      <c r="V136" s="163">
        <v>0</v>
      </c>
      <c r="W136" s="163">
        <f>V136*K136</f>
        <v>0</v>
      </c>
      <c r="X136" s="163">
        <v>0</v>
      </c>
      <c r="Y136" s="163">
        <f>X136*K136</f>
        <v>0</v>
      </c>
      <c r="Z136" s="163">
        <v>0</v>
      </c>
      <c r="AA136" s="164">
        <f>Z136*K136</f>
        <v>0</v>
      </c>
      <c r="AR136" s="19" t="s">
        <v>174</v>
      </c>
      <c r="AT136" s="19" t="s">
        <v>170</v>
      </c>
      <c r="AU136" s="19" t="s">
        <v>86</v>
      </c>
      <c r="AY136" s="19" t="s">
        <v>169</v>
      </c>
      <c r="BE136" s="165">
        <f>IF(U136="základní",N136,0)</f>
        <v>450000</v>
      </c>
      <c r="BF136" s="165">
        <f>IF(U136="snížená",N136,0)</f>
        <v>0</v>
      </c>
      <c r="BG136" s="165">
        <f>IF(U136="zákl. přenesená",N136,0)</f>
        <v>0</v>
      </c>
      <c r="BH136" s="165">
        <f>IF(U136="sníž. přenesená",N136,0)</f>
        <v>0</v>
      </c>
      <c r="BI136" s="165">
        <f>IF(U136="nulová",N136,0)</f>
        <v>0</v>
      </c>
      <c r="BJ136" s="19" t="s">
        <v>81</v>
      </c>
      <c r="BK136" s="165">
        <f>ROUND(L136*K136,2)</f>
        <v>450000</v>
      </c>
      <c r="BL136" s="19" t="s">
        <v>174</v>
      </c>
      <c r="BM136" s="19" t="s">
        <v>203</v>
      </c>
    </row>
    <row r="137" spans="2:65" s="1" customFormat="1" ht="25.5" customHeight="1">
      <c r="B137" s="32"/>
      <c r="C137" s="158" t="s">
        <v>204</v>
      </c>
      <c r="D137" s="158" t="s">
        <v>170</v>
      </c>
      <c r="E137" s="159" t="s">
        <v>205</v>
      </c>
      <c r="F137" s="213" t="s">
        <v>206</v>
      </c>
      <c r="G137" s="213"/>
      <c r="H137" s="213"/>
      <c r="I137" s="213"/>
      <c r="J137" s="160" t="s">
        <v>173</v>
      </c>
      <c r="K137" s="161">
        <v>1</v>
      </c>
      <c r="L137" s="214">
        <v>350000</v>
      </c>
      <c r="M137" s="214"/>
      <c r="N137" s="214">
        <f>ROUND(L137*K137,2)</f>
        <v>350000</v>
      </c>
      <c r="O137" s="214"/>
      <c r="P137" s="214"/>
      <c r="Q137" s="214"/>
      <c r="R137" s="34"/>
      <c r="T137" s="162" t="s">
        <v>20</v>
      </c>
      <c r="U137" s="41" t="s">
        <v>39</v>
      </c>
      <c r="V137" s="163">
        <v>0</v>
      </c>
      <c r="W137" s="163">
        <f>V137*K137</f>
        <v>0</v>
      </c>
      <c r="X137" s="163">
        <v>0</v>
      </c>
      <c r="Y137" s="163">
        <f>X137*K137</f>
        <v>0</v>
      </c>
      <c r="Z137" s="163">
        <v>0</v>
      </c>
      <c r="AA137" s="164">
        <f>Z137*K137</f>
        <v>0</v>
      </c>
      <c r="AR137" s="19" t="s">
        <v>174</v>
      </c>
      <c r="AT137" s="19" t="s">
        <v>170</v>
      </c>
      <c r="AU137" s="19" t="s">
        <v>86</v>
      </c>
      <c r="AY137" s="19" t="s">
        <v>169</v>
      </c>
      <c r="BE137" s="165">
        <f>IF(U137="základní",N137,0)</f>
        <v>350000</v>
      </c>
      <c r="BF137" s="165">
        <f>IF(U137="snížená",N137,0)</f>
        <v>0</v>
      </c>
      <c r="BG137" s="165">
        <f>IF(U137="zákl. přenesená",N137,0)</f>
        <v>0</v>
      </c>
      <c r="BH137" s="165">
        <f>IF(U137="sníž. přenesená",N137,0)</f>
        <v>0</v>
      </c>
      <c r="BI137" s="165">
        <f>IF(U137="nulová",N137,0)</f>
        <v>0</v>
      </c>
      <c r="BJ137" s="19" t="s">
        <v>81</v>
      </c>
      <c r="BK137" s="165">
        <f>ROUND(L137*K137,2)</f>
        <v>350000</v>
      </c>
      <c r="BL137" s="19" t="s">
        <v>174</v>
      </c>
      <c r="BM137" s="19" t="s">
        <v>207</v>
      </c>
    </row>
    <row r="138" spans="2:65" s="1" customFormat="1" ht="16.5" customHeight="1">
      <c r="B138" s="32"/>
      <c r="C138" s="158" t="s">
        <v>208</v>
      </c>
      <c r="D138" s="158" t="s">
        <v>170</v>
      </c>
      <c r="E138" s="159" t="s">
        <v>209</v>
      </c>
      <c r="F138" s="213" t="s">
        <v>210</v>
      </c>
      <c r="G138" s="213"/>
      <c r="H138" s="213"/>
      <c r="I138" s="213"/>
      <c r="J138" s="160" t="s">
        <v>173</v>
      </c>
      <c r="K138" s="161">
        <v>1</v>
      </c>
      <c r="L138" s="214">
        <v>350000</v>
      </c>
      <c r="M138" s="214"/>
      <c r="N138" s="214">
        <f>ROUND(L138*K138,2)</f>
        <v>350000</v>
      </c>
      <c r="O138" s="214"/>
      <c r="P138" s="214"/>
      <c r="Q138" s="214"/>
      <c r="R138" s="34"/>
      <c r="T138" s="162" t="s">
        <v>20</v>
      </c>
      <c r="U138" s="41" t="s">
        <v>39</v>
      </c>
      <c r="V138" s="163">
        <v>0</v>
      </c>
      <c r="W138" s="163">
        <f>V138*K138</f>
        <v>0</v>
      </c>
      <c r="X138" s="163">
        <v>0</v>
      </c>
      <c r="Y138" s="163">
        <f>X138*K138</f>
        <v>0</v>
      </c>
      <c r="Z138" s="163">
        <v>0</v>
      </c>
      <c r="AA138" s="164">
        <f>Z138*K138</f>
        <v>0</v>
      </c>
      <c r="AR138" s="19" t="s">
        <v>174</v>
      </c>
      <c r="AT138" s="19" t="s">
        <v>170</v>
      </c>
      <c r="AU138" s="19" t="s">
        <v>86</v>
      </c>
      <c r="AY138" s="19" t="s">
        <v>169</v>
      </c>
      <c r="BE138" s="165">
        <f>IF(U138="základní",N138,0)</f>
        <v>350000</v>
      </c>
      <c r="BF138" s="165">
        <f>IF(U138="snížená",N138,0)</f>
        <v>0</v>
      </c>
      <c r="BG138" s="165">
        <f>IF(U138="zákl. přenesená",N138,0)</f>
        <v>0</v>
      </c>
      <c r="BH138" s="165">
        <f>IF(U138="sníž. přenesená",N138,0)</f>
        <v>0</v>
      </c>
      <c r="BI138" s="165">
        <f>IF(U138="nulová",N138,0)</f>
        <v>0</v>
      </c>
      <c r="BJ138" s="19" t="s">
        <v>81</v>
      </c>
      <c r="BK138" s="165">
        <f>ROUND(L138*K138,2)</f>
        <v>350000</v>
      </c>
      <c r="BL138" s="19" t="s">
        <v>174</v>
      </c>
      <c r="BM138" s="19" t="s">
        <v>211</v>
      </c>
    </row>
    <row r="139" spans="2:65" s="1" customFormat="1" ht="16.5" customHeight="1">
      <c r="B139" s="32"/>
      <c r="C139" s="158" t="s">
        <v>212</v>
      </c>
      <c r="D139" s="158" t="s">
        <v>170</v>
      </c>
      <c r="E139" s="159" t="s">
        <v>213</v>
      </c>
      <c r="F139" s="213" t="s">
        <v>214</v>
      </c>
      <c r="G139" s="213"/>
      <c r="H139" s="213"/>
      <c r="I139" s="213"/>
      <c r="J139" s="160" t="s">
        <v>215</v>
      </c>
      <c r="K139" s="161">
        <v>1</v>
      </c>
      <c r="L139" s="214">
        <v>200000</v>
      </c>
      <c r="M139" s="214"/>
      <c r="N139" s="214">
        <f>ROUND(L139*K139,2)</f>
        <v>200000</v>
      </c>
      <c r="O139" s="214"/>
      <c r="P139" s="214"/>
      <c r="Q139" s="214"/>
      <c r="R139" s="34"/>
      <c r="T139" s="162" t="s">
        <v>20</v>
      </c>
      <c r="U139" s="41" t="s">
        <v>39</v>
      </c>
      <c r="V139" s="163">
        <v>0</v>
      </c>
      <c r="W139" s="163">
        <f>V139*K139</f>
        <v>0</v>
      </c>
      <c r="X139" s="163">
        <v>0</v>
      </c>
      <c r="Y139" s="163">
        <f>X139*K139</f>
        <v>0</v>
      </c>
      <c r="Z139" s="163">
        <v>0</v>
      </c>
      <c r="AA139" s="164">
        <f>Z139*K139</f>
        <v>0</v>
      </c>
      <c r="AR139" s="19" t="s">
        <v>174</v>
      </c>
      <c r="AT139" s="19" t="s">
        <v>170</v>
      </c>
      <c r="AU139" s="19" t="s">
        <v>86</v>
      </c>
      <c r="AY139" s="19" t="s">
        <v>169</v>
      </c>
      <c r="BE139" s="165">
        <f>IF(U139="základní",N139,0)</f>
        <v>200000</v>
      </c>
      <c r="BF139" s="165">
        <f>IF(U139="snížená",N139,0)</f>
        <v>0</v>
      </c>
      <c r="BG139" s="165">
        <f>IF(U139="zákl. přenesená",N139,0)</f>
        <v>0</v>
      </c>
      <c r="BH139" s="165">
        <f>IF(U139="sníž. přenesená",N139,0)</f>
        <v>0</v>
      </c>
      <c r="BI139" s="165">
        <f>IF(U139="nulová",N139,0)</f>
        <v>0</v>
      </c>
      <c r="BJ139" s="19" t="s">
        <v>81</v>
      </c>
      <c r="BK139" s="165">
        <f>ROUND(L139*K139,2)</f>
        <v>200000</v>
      </c>
      <c r="BL139" s="19" t="s">
        <v>174</v>
      </c>
      <c r="BM139" s="19" t="s">
        <v>216</v>
      </c>
    </row>
    <row r="140" spans="2:65" s="10" customFormat="1" ht="29.85" customHeight="1">
      <c r="B140" s="147"/>
      <c r="C140" s="148"/>
      <c r="D140" s="157" t="s">
        <v>147</v>
      </c>
      <c r="E140" s="157"/>
      <c r="F140" s="157"/>
      <c r="G140" s="157"/>
      <c r="H140" s="157"/>
      <c r="I140" s="157"/>
      <c r="J140" s="157"/>
      <c r="K140" s="157"/>
      <c r="L140" s="157"/>
      <c r="M140" s="157"/>
      <c r="N140" s="221">
        <f>BK140</f>
        <v>400000</v>
      </c>
      <c r="O140" s="222"/>
      <c r="P140" s="222"/>
      <c r="Q140" s="222"/>
      <c r="R140" s="150"/>
      <c r="T140" s="151"/>
      <c r="U140" s="148"/>
      <c r="V140" s="148"/>
      <c r="W140" s="152">
        <f>SUM(W141:W142)</f>
        <v>0</v>
      </c>
      <c r="X140" s="148"/>
      <c r="Y140" s="152">
        <f>SUM(Y141:Y142)</f>
        <v>0</v>
      </c>
      <c r="Z140" s="148"/>
      <c r="AA140" s="153">
        <f>SUM(AA141:AA142)</f>
        <v>0</v>
      </c>
      <c r="AR140" s="154" t="s">
        <v>81</v>
      </c>
      <c r="AT140" s="155" t="s">
        <v>73</v>
      </c>
      <c r="AU140" s="155" t="s">
        <v>81</v>
      </c>
      <c r="AY140" s="154" t="s">
        <v>169</v>
      </c>
      <c r="BK140" s="156">
        <f>SUM(BK141:BK142)</f>
        <v>400000</v>
      </c>
    </row>
    <row r="141" spans="2:65" s="1" customFormat="1" ht="38.25" customHeight="1">
      <c r="B141" s="32"/>
      <c r="C141" s="158" t="s">
        <v>217</v>
      </c>
      <c r="D141" s="158" t="s">
        <v>170</v>
      </c>
      <c r="E141" s="159" t="s">
        <v>218</v>
      </c>
      <c r="F141" s="213" t="s">
        <v>219</v>
      </c>
      <c r="G141" s="213"/>
      <c r="H141" s="213"/>
      <c r="I141" s="213"/>
      <c r="J141" s="160" t="s">
        <v>173</v>
      </c>
      <c r="K141" s="161">
        <v>1</v>
      </c>
      <c r="L141" s="214">
        <v>175000</v>
      </c>
      <c r="M141" s="214"/>
      <c r="N141" s="214">
        <f>ROUND(L141*K141,2)</f>
        <v>175000</v>
      </c>
      <c r="O141" s="214"/>
      <c r="P141" s="214"/>
      <c r="Q141" s="214"/>
      <c r="R141" s="34"/>
      <c r="T141" s="162" t="s">
        <v>20</v>
      </c>
      <c r="U141" s="41" t="s">
        <v>39</v>
      </c>
      <c r="V141" s="163">
        <v>0</v>
      </c>
      <c r="W141" s="163">
        <f>V141*K141</f>
        <v>0</v>
      </c>
      <c r="X141" s="163">
        <v>0</v>
      </c>
      <c r="Y141" s="163">
        <f>X141*K141</f>
        <v>0</v>
      </c>
      <c r="Z141" s="163">
        <v>0</v>
      </c>
      <c r="AA141" s="164">
        <f>Z141*K141</f>
        <v>0</v>
      </c>
      <c r="AR141" s="19" t="s">
        <v>174</v>
      </c>
      <c r="AT141" s="19" t="s">
        <v>170</v>
      </c>
      <c r="AU141" s="19" t="s">
        <v>86</v>
      </c>
      <c r="AY141" s="19" t="s">
        <v>169</v>
      </c>
      <c r="BE141" s="165">
        <f>IF(U141="základní",N141,0)</f>
        <v>175000</v>
      </c>
      <c r="BF141" s="165">
        <f>IF(U141="snížená",N141,0)</f>
        <v>0</v>
      </c>
      <c r="BG141" s="165">
        <f>IF(U141="zákl. přenesená",N141,0)</f>
        <v>0</v>
      </c>
      <c r="BH141" s="165">
        <f>IF(U141="sníž. přenesená",N141,0)</f>
        <v>0</v>
      </c>
      <c r="BI141" s="165">
        <f>IF(U141="nulová",N141,0)</f>
        <v>0</v>
      </c>
      <c r="BJ141" s="19" t="s">
        <v>81</v>
      </c>
      <c r="BK141" s="165">
        <f>ROUND(L141*K141,2)</f>
        <v>175000</v>
      </c>
      <c r="BL141" s="19" t="s">
        <v>174</v>
      </c>
      <c r="BM141" s="19" t="s">
        <v>220</v>
      </c>
    </row>
    <row r="142" spans="2:65" s="1" customFormat="1" ht="38.25" customHeight="1">
      <c r="B142" s="32"/>
      <c r="C142" s="158" t="s">
        <v>221</v>
      </c>
      <c r="D142" s="158" t="s">
        <v>170</v>
      </c>
      <c r="E142" s="159" t="s">
        <v>222</v>
      </c>
      <c r="F142" s="213" t="s">
        <v>223</v>
      </c>
      <c r="G142" s="213"/>
      <c r="H142" s="213"/>
      <c r="I142" s="213"/>
      <c r="J142" s="160" t="s">
        <v>173</v>
      </c>
      <c r="K142" s="161">
        <v>1</v>
      </c>
      <c r="L142" s="214">
        <v>225000</v>
      </c>
      <c r="M142" s="214"/>
      <c r="N142" s="214">
        <f>ROUND(L142*K142,2)</f>
        <v>225000</v>
      </c>
      <c r="O142" s="214"/>
      <c r="P142" s="214"/>
      <c r="Q142" s="214"/>
      <c r="R142" s="34"/>
      <c r="T142" s="162" t="s">
        <v>20</v>
      </c>
      <c r="U142" s="41" t="s">
        <v>39</v>
      </c>
      <c r="V142" s="163">
        <v>0</v>
      </c>
      <c r="W142" s="163">
        <f>V142*K142</f>
        <v>0</v>
      </c>
      <c r="X142" s="163">
        <v>0</v>
      </c>
      <c r="Y142" s="163">
        <f>X142*K142</f>
        <v>0</v>
      </c>
      <c r="Z142" s="163">
        <v>0</v>
      </c>
      <c r="AA142" s="164">
        <f>Z142*K142</f>
        <v>0</v>
      </c>
      <c r="AR142" s="19" t="s">
        <v>174</v>
      </c>
      <c r="AT142" s="19" t="s">
        <v>170</v>
      </c>
      <c r="AU142" s="19" t="s">
        <v>86</v>
      </c>
      <c r="AY142" s="19" t="s">
        <v>169</v>
      </c>
      <c r="BE142" s="165">
        <f>IF(U142="základní",N142,0)</f>
        <v>225000</v>
      </c>
      <c r="BF142" s="165">
        <f>IF(U142="snížená",N142,0)</f>
        <v>0</v>
      </c>
      <c r="BG142" s="165">
        <f>IF(U142="zákl. přenesená",N142,0)</f>
        <v>0</v>
      </c>
      <c r="BH142" s="165">
        <f>IF(U142="sníž. přenesená",N142,0)</f>
        <v>0</v>
      </c>
      <c r="BI142" s="165">
        <f>IF(U142="nulová",N142,0)</f>
        <v>0</v>
      </c>
      <c r="BJ142" s="19" t="s">
        <v>81</v>
      </c>
      <c r="BK142" s="165">
        <f>ROUND(L142*K142,2)</f>
        <v>225000</v>
      </c>
      <c r="BL142" s="19" t="s">
        <v>174</v>
      </c>
      <c r="BM142" s="19" t="s">
        <v>224</v>
      </c>
    </row>
    <row r="143" spans="2:65" s="10" customFormat="1" ht="37.35" customHeight="1">
      <c r="B143" s="147"/>
      <c r="C143" s="148"/>
      <c r="D143" s="149" t="s">
        <v>148</v>
      </c>
      <c r="E143" s="149"/>
      <c r="F143" s="149"/>
      <c r="G143" s="149"/>
      <c r="H143" s="149"/>
      <c r="I143" s="149"/>
      <c r="J143" s="149"/>
      <c r="K143" s="149"/>
      <c r="L143" s="149"/>
      <c r="M143" s="149"/>
      <c r="N143" s="223">
        <f>BK143</f>
        <v>3130000</v>
      </c>
      <c r="O143" s="224"/>
      <c r="P143" s="224"/>
      <c r="Q143" s="224"/>
      <c r="R143" s="150"/>
      <c r="T143" s="151"/>
      <c r="U143" s="148"/>
      <c r="V143" s="148"/>
      <c r="W143" s="152">
        <f>W144+W147+W149+W152+W154</f>
        <v>0</v>
      </c>
      <c r="X143" s="148"/>
      <c r="Y143" s="152">
        <f>Y144+Y147+Y149+Y152+Y154</f>
        <v>0</v>
      </c>
      <c r="Z143" s="148"/>
      <c r="AA143" s="153">
        <f>AA144+AA147+AA149+AA152+AA154</f>
        <v>0</v>
      </c>
      <c r="AR143" s="154" t="s">
        <v>86</v>
      </c>
      <c r="AT143" s="155" t="s">
        <v>73</v>
      </c>
      <c r="AU143" s="155" t="s">
        <v>74</v>
      </c>
      <c r="AY143" s="154" t="s">
        <v>169</v>
      </c>
      <c r="BK143" s="156">
        <f>BK144+BK147+BK149+BK152+BK154</f>
        <v>3130000</v>
      </c>
    </row>
    <row r="144" spans="2:65" s="10" customFormat="1" ht="19.95" customHeight="1">
      <c r="B144" s="147"/>
      <c r="C144" s="148"/>
      <c r="D144" s="157" t="s">
        <v>149</v>
      </c>
      <c r="E144" s="157"/>
      <c r="F144" s="157"/>
      <c r="G144" s="157"/>
      <c r="H144" s="157"/>
      <c r="I144" s="157"/>
      <c r="J144" s="157"/>
      <c r="K144" s="157"/>
      <c r="L144" s="157"/>
      <c r="M144" s="157"/>
      <c r="N144" s="219">
        <f>BK144</f>
        <v>2250000</v>
      </c>
      <c r="O144" s="220"/>
      <c r="P144" s="220"/>
      <c r="Q144" s="220"/>
      <c r="R144" s="150"/>
      <c r="T144" s="151"/>
      <c r="U144" s="148"/>
      <c r="V144" s="148"/>
      <c r="W144" s="152">
        <f>SUM(W145:W146)</f>
        <v>0</v>
      </c>
      <c r="X144" s="148"/>
      <c r="Y144" s="152">
        <f>SUM(Y145:Y146)</f>
        <v>0</v>
      </c>
      <c r="Z144" s="148"/>
      <c r="AA144" s="153">
        <f>SUM(AA145:AA146)</f>
        <v>0</v>
      </c>
      <c r="AR144" s="154" t="s">
        <v>86</v>
      </c>
      <c r="AT144" s="155" t="s">
        <v>73</v>
      </c>
      <c r="AU144" s="155" t="s">
        <v>81</v>
      </c>
      <c r="AY144" s="154" t="s">
        <v>169</v>
      </c>
      <c r="BK144" s="156">
        <f>SUM(BK145:BK146)</f>
        <v>2250000</v>
      </c>
    </row>
    <row r="145" spans="2:65" s="1" customFormat="1" ht="25.5" customHeight="1">
      <c r="B145" s="32"/>
      <c r="C145" s="158" t="s">
        <v>225</v>
      </c>
      <c r="D145" s="158" t="s">
        <v>170</v>
      </c>
      <c r="E145" s="159" t="s">
        <v>226</v>
      </c>
      <c r="F145" s="213" t="s">
        <v>227</v>
      </c>
      <c r="G145" s="213"/>
      <c r="H145" s="213"/>
      <c r="I145" s="213"/>
      <c r="J145" s="160" t="s">
        <v>173</v>
      </c>
      <c r="K145" s="161">
        <v>1</v>
      </c>
      <c r="L145" s="214">
        <v>250000</v>
      </c>
      <c r="M145" s="214"/>
      <c r="N145" s="214">
        <f>ROUND(L145*K145,2)</f>
        <v>250000</v>
      </c>
      <c r="O145" s="214"/>
      <c r="P145" s="214"/>
      <c r="Q145" s="214"/>
      <c r="R145" s="34"/>
      <c r="T145" s="162" t="s">
        <v>20</v>
      </c>
      <c r="U145" s="41" t="s">
        <v>39</v>
      </c>
      <c r="V145" s="163">
        <v>0</v>
      </c>
      <c r="W145" s="163">
        <f>V145*K145</f>
        <v>0</v>
      </c>
      <c r="X145" s="163">
        <v>0</v>
      </c>
      <c r="Y145" s="163">
        <f>X145*K145</f>
        <v>0</v>
      </c>
      <c r="Z145" s="163">
        <v>0</v>
      </c>
      <c r="AA145" s="164">
        <f>Z145*K145</f>
        <v>0</v>
      </c>
      <c r="AR145" s="19" t="s">
        <v>228</v>
      </c>
      <c r="AT145" s="19" t="s">
        <v>170</v>
      </c>
      <c r="AU145" s="19" t="s">
        <v>86</v>
      </c>
      <c r="AY145" s="19" t="s">
        <v>169</v>
      </c>
      <c r="BE145" s="165">
        <f>IF(U145="základní",N145,0)</f>
        <v>250000</v>
      </c>
      <c r="BF145" s="165">
        <f>IF(U145="snížená",N145,0)</f>
        <v>0</v>
      </c>
      <c r="BG145" s="165">
        <f>IF(U145="zákl. přenesená",N145,0)</f>
        <v>0</v>
      </c>
      <c r="BH145" s="165">
        <f>IF(U145="sníž. přenesená",N145,0)</f>
        <v>0</v>
      </c>
      <c r="BI145" s="165">
        <f>IF(U145="nulová",N145,0)</f>
        <v>0</v>
      </c>
      <c r="BJ145" s="19" t="s">
        <v>81</v>
      </c>
      <c r="BK145" s="165">
        <f>ROUND(L145*K145,2)</f>
        <v>250000</v>
      </c>
      <c r="BL145" s="19" t="s">
        <v>228</v>
      </c>
      <c r="BM145" s="19" t="s">
        <v>229</v>
      </c>
    </row>
    <row r="146" spans="2:65" s="1" customFormat="1" ht="16.5" customHeight="1">
      <c r="B146" s="32"/>
      <c r="C146" s="158" t="s">
        <v>11</v>
      </c>
      <c r="D146" s="158" t="s">
        <v>170</v>
      </c>
      <c r="E146" s="159" t="s">
        <v>230</v>
      </c>
      <c r="F146" s="213" t="s">
        <v>231</v>
      </c>
      <c r="G146" s="213"/>
      <c r="H146" s="213"/>
      <c r="I146" s="213"/>
      <c r="J146" s="160" t="s">
        <v>215</v>
      </c>
      <c r="K146" s="161">
        <v>1</v>
      </c>
      <c r="L146" s="214">
        <v>2000000</v>
      </c>
      <c r="M146" s="214"/>
      <c r="N146" s="214">
        <f>ROUND(L146*K146,2)</f>
        <v>2000000</v>
      </c>
      <c r="O146" s="214"/>
      <c r="P146" s="214"/>
      <c r="Q146" s="214"/>
      <c r="R146" s="34"/>
      <c r="T146" s="162" t="s">
        <v>20</v>
      </c>
      <c r="U146" s="41" t="s">
        <v>39</v>
      </c>
      <c r="V146" s="163">
        <v>0</v>
      </c>
      <c r="W146" s="163">
        <f>V146*K146</f>
        <v>0</v>
      </c>
      <c r="X146" s="163">
        <v>0</v>
      </c>
      <c r="Y146" s="163">
        <f>X146*K146</f>
        <v>0</v>
      </c>
      <c r="Z146" s="163">
        <v>0</v>
      </c>
      <c r="AA146" s="164">
        <f>Z146*K146</f>
        <v>0</v>
      </c>
      <c r="AR146" s="19" t="s">
        <v>228</v>
      </c>
      <c r="AT146" s="19" t="s">
        <v>170</v>
      </c>
      <c r="AU146" s="19" t="s">
        <v>86</v>
      </c>
      <c r="AY146" s="19" t="s">
        <v>169</v>
      </c>
      <c r="BE146" s="165">
        <f>IF(U146="základní",N146,0)</f>
        <v>2000000</v>
      </c>
      <c r="BF146" s="165">
        <f>IF(U146="snížená",N146,0)</f>
        <v>0</v>
      </c>
      <c r="BG146" s="165">
        <f>IF(U146="zákl. přenesená",N146,0)</f>
        <v>0</v>
      </c>
      <c r="BH146" s="165">
        <f>IF(U146="sníž. přenesená",N146,0)</f>
        <v>0</v>
      </c>
      <c r="BI146" s="165">
        <f>IF(U146="nulová",N146,0)</f>
        <v>0</v>
      </c>
      <c r="BJ146" s="19" t="s">
        <v>81</v>
      </c>
      <c r="BK146" s="165">
        <f>ROUND(L146*K146,2)</f>
        <v>2000000</v>
      </c>
      <c r="BL146" s="19" t="s">
        <v>228</v>
      </c>
      <c r="BM146" s="19" t="s">
        <v>232</v>
      </c>
    </row>
    <row r="147" spans="2:65" s="10" customFormat="1" ht="29.85" customHeight="1">
      <c r="B147" s="147"/>
      <c r="C147" s="148"/>
      <c r="D147" s="157" t="s">
        <v>150</v>
      </c>
      <c r="E147" s="157"/>
      <c r="F147" s="157"/>
      <c r="G147" s="157"/>
      <c r="H147" s="157"/>
      <c r="I147" s="157"/>
      <c r="J147" s="157"/>
      <c r="K147" s="157"/>
      <c r="L147" s="157"/>
      <c r="M147" s="157"/>
      <c r="N147" s="221">
        <f>BK147</f>
        <v>250000</v>
      </c>
      <c r="O147" s="222"/>
      <c r="P147" s="222"/>
      <c r="Q147" s="222"/>
      <c r="R147" s="150"/>
      <c r="T147" s="151"/>
      <c r="U147" s="148"/>
      <c r="V147" s="148"/>
      <c r="W147" s="152">
        <f>W148</f>
        <v>0</v>
      </c>
      <c r="X147" s="148"/>
      <c r="Y147" s="152">
        <f>Y148</f>
        <v>0</v>
      </c>
      <c r="Z147" s="148"/>
      <c r="AA147" s="153">
        <f>AA148</f>
        <v>0</v>
      </c>
      <c r="AR147" s="154" t="s">
        <v>86</v>
      </c>
      <c r="AT147" s="155" t="s">
        <v>73</v>
      </c>
      <c r="AU147" s="155" t="s">
        <v>81</v>
      </c>
      <c r="AY147" s="154" t="s">
        <v>169</v>
      </c>
      <c r="BK147" s="156">
        <f>BK148</f>
        <v>250000</v>
      </c>
    </row>
    <row r="148" spans="2:65" s="1" customFormat="1" ht="16.5" customHeight="1">
      <c r="B148" s="32"/>
      <c r="C148" s="158" t="s">
        <v>228</v>
      </c>
      <c r="D148" s="158" t="s">
        <v>170</v>
      </c>
      <c r="E148" s="159" t="s">
        <v>233</v>
      </c>
      <c r="F148" s="213" t="s">
        <v>234</v>
      </c>
      <c r="G148" s="213"/>
      <c r="H148" s="213"/>
      <c r="I148" s="213"/>
      <c r="J148" s="160" t="s">
        <v>173</v>
      </c>
      <c r="K148" s="161">
        <v>1</v>
      </c>
      <c r="L148" s="214">
        <v>250000</v>
      </c>
      <c r="M148" s="214"/>
      <c r="N148" s="214">
        <f>ROUND(L148*K148,2)</f>
        <v>250000</v>
      </c>
      <c r="O148" s="214"/>
      <c r="P148" s="214"/>
      <c r="Q148" s="214"/>
      <c r="R148" s="34"/>
      <c r="T148" s="162" t="s">
        <v>20</v>
      </c>
      <c r="U148" s="41" t="s">
        <v>39</v>
      </c>
      <c r="V148" s="163">
        <v>0</v>
      </c>
      <c r="W148" s="163">
        <f>V148*K148</f>
        <v>0</v>
      </c>
      <c r="X148" s="163">
        <v>0</v>
      </c>
      <c r="Y148" s="163">
        <f>X148*K148</f>
        <v>0</v>
      </c>
      <c r="Z148" s="163">
        <v>0</v>
      </c>
      <c r="AA148" s="164">
        <f>Z148*K148</f>
        <v>0</v>
      </c>
      <c r="AR148" s="19" t="s">
        <v>228</v>
      </c>
      <c r="AT148" s="19" t="s">
        <v>170</v>
      </c>
      <c r="AU148" s="19" t="s">
        <v>86</v>
      </c>
      <c r="AY148" s="19" t="s">
        <v>169</v>
      </c>
      <c r="BE148" s="165">
        <f>IF(U148="základní",N148,0)</f>
        <v>250000</v>
      </c>
      <c r="BF148" s="165">
        <f>IF(U148="snížená",N148,0)</f>
        <v>0</v>
      </c>
      <c r="BG148" s="165">
        <f>IF(U148="zákl. přenesená",N148,0)</f>
        <v>0</v>
      </c>
      <c r="BH148" s="165">
        <f>IF(U148="sníž. přenesená",N148,0)</f>
        <v>0</v>
      </c>
      <c r="BI148" s="165">
        <f>IF(U148="nulová",N148,0)</f>
        <v>0</v>
      </c>
      <c r="BJ148" s="19" t="s">
        <v>81</v>
      </c>
      <c r="BK148" s="165">
        <f>ROUND(L148*K148,2)</f>
        <v>250000</v>
      </c>
      <c r="BL148" s="19" t="s">
        <v>228</v>
      </c>
      <c r="BM148" s="19" t="s">
        <v>235</v>
      </c>
    </row>
    <row r="149" spans="2:65" s="10" customFormat="1" ht="29.85" customHeight="1">
      <c r="B149" s="147"/>
      <c r="C149" s="148"/>
      <c r="D149" s="157" t="s">
        <v>151</v>
      </c>
      <c r="E149" s="157"/>
      <c r="F149" s="157"/>
      <c r="G149" s="157"/>
      <c r="H149" s="157"/>
      <c r="I149" s="157"/>
      <c r="J149" s="157"/>
      <c r="K149" s="157"/>
      <c r="L149" s="157"/>
      <c r="M149" s="157"/>
      <c r="N149" s="221">
        <f>BK149</f>
        <v>400000</v>
      </c>
      <c r="O149" s="222"/>
      <c r="P149" s="222"/>
      <c r="Q149" s="222"/>
      <c r="R149" s="150"/>
      <c r="T149" s="151"/>
      <c r="U149" s="148"/>
      <c r="V149" s="148"/>
      <c r="W149" s="152">
        <f>SUM(W150:W151)</f>
        <v>0</v>
      </c>
      <c r="X149" s="148"/>
      <c r="Y149" s="152">
        <f>SUM(Y150:Y151)</f>
        <v>0</v>
      </c>
      <c r="Z149" s="148"/>
      <c r="AA149" s="153">
        <f>SUM(AA150:AA151)</f>
        <v>0</v>
      </c>
      <c r="AR149" s="154" t="s">
        <v>86</v>
      </c>
      <c r="AT149" s="155" t="s">
        <v>73</v>
      </c>
      <c r="AU149" s="155" t="s">
        <v>81</v>
      </c>
      <c r="AY149" s="154" t="s">
        <v>169</v>
      </c>
      <c r="BK149" s="156">
        <f>SUM(BK150:BK151)</f>
        <v>400000</v>
      </c>
    </row>
    <row r="150" spans="2:65" s="1" customFormat="1" ht="16.5" customHeight="1">
      <c r="B150" s="32"/>
      <c r="C150" s="158" t="s">
        <v>236</v>
      </c>
      <c r="D150" s="158" t="s">
        <v>170</v>
      </c>
      <c r="E150" s="159" t="s">
        <v>237</v>
      </c>
      <c r="F150" s="213" t="s">
        <v>238</v>
      </c>
      <c r="G150" s="213"/>
      <c r="H150" s="213"/>
      <c r="I150" s="213"/>
      <c r="J150" s="160" t="s">
        <v>173</v>
      </c>
      <c r="K150" s="161">
        <v>1</v>
      </c>
      <c r="L150" s="214">
        <v>250000</v>
      </c>
      <c r="M150" s="214"/>
      <c r="N150" s="214">
        <f>ROUND(L150*K150,2)</f>
        <v>250000</v>
      </c>
      <c r="O150" s="214"/>
      <c r="P150" s="214"/>
      <c r="Q150" s="214"/>
      <c r="R150" s="34"/>
      <c r="T150" s="162" t="s">
        <v>20</v>
      </c>
      <c r="U150" s="41" t="s">
        <v>39</v>
      </c>
      <c r="V150" s="163">
        <v>0</v>
      </c>
      <c r="W150" s="163">
        <f>V150*K150</f>
        <v>0</v>
      </c>
      <c r="X150" s="163">
        <v>0</v>
      </c>
      <c r="Y150" s="163">
        <f>X150*K150</f>
        <v>0</v>
      </c>
      <c r="Z150" s="163">
        <v>0</v>
      </c>
      <c r="AA150" s="164">
        <f>Z150*K150</f>
        <v>0</v>
      </c>
      <c r="AR150" s="19" t="s">
        <v>228</v>
      </c>
      <c r="AT150" s="19" t="s">
        <v>170</v>
      </c>
      <c r="AU150" s="19" t="s">
        <v>86</v>
      </c>
      <c r="AY150" s="19" t="s">
        <v>169</v>
      </c>
      <c r="BE150" s="165">
        <f>IF(U150="základní",N150,0)</f>
        <v>250000</v>
      </c>
      <c r="BF150" s="165">
        <f>IF(U150="snížená",N150,0)</f>
        <v>0</v>
      </c>
      <c r="BG150" s="165">
        <f>IF(U150="zákl. přenesená",N150,0)</f>
        <v>0</v>
      </c>
      <c r="BH150" s="165">
        <f>IF(U150="sníž. přenesená",N150,0)</f>
        <v>0</v>
      </c>
      <c r="BI150" s="165">
        <f>IF(U150="nulová",N150,0)</f>
        <v>0</v>
      </c>
      <c r="BJ150" s="19" t="s">
        <v>81</v>
      </c>
      <c r="BK150" s="165">
        <f>ROUND(L150*K150,2)</f>
        <v>250000</v>
      </c>
      <c r="BL150" s="19" t="s">
        <v>228</v>
      </c>
      <c r="BM150" s="19" t="s">
        <v>239</v>
      </c>
    </row>
    <row r="151" spans="2:65" s="1" customFormat="1" ht="38.25" customHeight="1">
      <c r="B151" s="32"/>
      <c r="C151" s="158" t="s">
        <v>240</v>
      </c>
      <c r="D151" s="158" t="s">
        <v>170</v>
      </c>
      <c r="E151" s="159" t="s">
        <v>241</v>
      </c>
      <c r="F151" s="213" t="s">
        <v>242</v>
      </c>
      <c r="G151" s="213"/>
      <c r="H151" s="213"/>
      <c r="I151" s="213"/>
      <c r="J151" s="160" t="s">
        <v>173</v>
      </c>
      <c r="K151" s="161">
        <v>1</v>
      </c>
      <c r="L151" s="214">
        <v>150000</v>
      </c>
      <c r="M151" s="214"/>
      <c r="N151" s="214">
        <f>ROUND(L151*K151,2)</f>
        <v>150000</v>
      </c>
      <c r="O151" s="214"/>
      <c r="P151" s="214"/>
      <c r="Q151" s="214"/>
      <c r="R151" s="34"/>
      <c r="T151" s="162" t="s">
        <v>20</v>
      </c>
      <c r="U151" s="41" t="s">
        <v>39</v>
      </c>
      <c r="V151" s="163">
        <v>0</v>
      </c>
      <c r="W151" s="163">
        <f>V151*K151</f>
        <v>0</v>
      </c>
      <c r="X151" s="163">
        <v>0</v>
      </c>
      <c r="Y151" s="163">
        <f>X151*K151</f>
        <v>0</v>
      </c>
      <c r="Z151" s="163">
        <v>0</v>
      </c>
      <c r="AA151" s="164">
        <f>Z151*K151</f>
        <v>0</v>
      </c>
      <c r="AR151" s="19" t="s">
        <v>228</v>
      </c>
      <c r="AT151" s="19" t="s">
        <v>170</v>
      </c>
      <c r="AU151" s="19" t="s">
        <v>86</v>
      </c>
      <c r="AY151" s="19" t="s">
        <v>169</v>
      </c>
      <c r="BE151" s="165">
        <f>IF(U151="základní",N151,0)</f>
        <v>150000</v>
      </c>
      <c r="BF151" s="165">
        <f>IF(U151="snížená",N151,0)</f>
        <v>0</v>
      </c>
      <c r="BG151" s="165">
        <f>IF(U151="zákl. přenesená",N151,0)</f>
        <v>0</v>
      </c>
      <c r="BH151" s="165">
        <f>IF(U151="sníž. přenesená",N151,0)</f>
        <v>0</v>
      </c>
      <c r="BI151" s="165">
        <f>IF(U151="nulová",N151,0)</f>
        <v>0</v>
      </c>
      <c r="BJ151" s="19" t="s">
        <v>81</v>
      </c>
      <c r="BK151" s="165">
        <f>ROUND(L151*K151,2)</f>
        <v>150000</v>
      </c>
      <c r="BL151" s="19" t="s">
        <v>228</v>
      </c>
      <c r="BM151" s="19" t="s">
        <v>243</v>
      </c>
    </row>
    <row r="152" spans="2:65" s="10" customFormat="1" ht="29.85" customHeight="1">
      <c r="B152" s="147"/>
      <c r="C152" s="148"/>
      <c r="D152" s="157" t="s">
        <v>152</v>
      </c>
      <c r="E152" s="157"/>
      <c r="F152" s="157"/>
      <c r="G152" s="157"/>
      <c r="H152" s="157"/>
      <c r="I152" s="157"/>
      <c r="J152" s="157"/>
      <c r="K152" s="157"/>
      <c r="L152" s="157"/>
      <c r="M152" s="157"/>
      <c r="N152" s="221">
        <f>BK152</f>
        <v>150000</v>
      </c>
      <c r="O152" s="222"/>
      <c r="P152" s="222"/>
      <c r="Q152" s="222"/>
      <c r="R152" s="150"/>
      <c r="T152" s="151"/>
      <c r="U152" s="148"/>
      <c r="V152" s="148"/>
      <c r="W152" s="152">
        <f>W153</f>
        <v>0</v>
      </c>
      <c r="X152" s="148"/>
      <c r="Y152" s="152">
        <f>Y153</f>
        <v>0</v>
      </c>
      <c r="Z152" s="148"/>
      <c r="AA152" s="153">
        <f>AA153</f>
        <v>0</v>
      </c>
      <c r="AR152" s="154" t="s">
        <v>86</v>
      </c>
      <c r="AT152" s="155" t="s">
        <v>73</v>
      </c>
      <c r="AU152" s="155" t="s">
        <v>81</v>
      </c>
      <c r="AY152" s="154" t="s">
        <v>169</v>
      </c>
      <c r="BK152" s="156">
        <f>BK153</f>
        <v>150000</v>
      </c>
    </row>
    <row r="153" spans="2:65" s="1" customFormat="1" ht="16.5" customHeight="1">
      <c r="B153" s="32"/>
      <c r="C153" s="158" t="s">
        <v>244</v>
      </c>
      <c r="D153" s="158" t="s">
        <v>170</v>
      </c>
      <c r="E153" s="159" t="s">
        <v>245</v>
      </c>
      <c r="F153" s="213" t="s">
        <v>246</v>
      </c>
      <c r="G153" s="213"/>
      <c r="H153" s="213"/>
      <c r="I153" s="213"/>
      <c r="J153" s="160" t="s">
        <v>173</v>
      </c>
      <c r="K153" s="161">
        <v>1</v>
      </c>
      <c r="L153" s="214">
        <v>150000</v>
      </c>
      <c r="M153" s="214"/>
      <c r="N153" s="214">
        <f>ROUND(L153*K153,2)</f>
        <v>150000</v>
      </c>
      <c r="O153" s="214"/>
      <c r="P153" s="214"/>
      <c r="Q153" s="214"/>
      <c r="R153" s="34"/>
      <c r="T153" s="162" t="s">
        <v>20</v>
      </c>
      <c r="U153" s="41" t="s">
        <v>39</v>
      </c>
      <c r="V153" s="163">
        <v>0</v>
      </c>
      <c r="W153" s="163">
        <f>V153*K153</f>
        <v>0</v>
      </c>
      <c r="X153" s="163">
        <v>0</v>
      </c>
      <c r="Y153" s="163">
        <f>X153*K153</f>
        <v>0</v>
      </c>
      <c r="Z153" s="163">
        <v>0</v>
      </c>
      <c r="AA153" s="164">
        <f>Z153*K153</f>
        <v>0</v>
      </c>
      <c r="AR153" s="19" t="s">
        <v>228</v>
      </c>
      <c r="AT153" s="19" t="s">
        <v>170</v>
      </c>
      <c r="AU153" s="19" t="s">
        <v>86</v>
      </c>
      <c r="AY153" s="19" t="s">
        <v>169</v>
      </c>
      <c r="BE153" s="165">
        <f>IF(U153="základní",N153,0)</f>
        <v>150000</v>
      </c>
      <c r="BF153" s="165">
        <f>IF(U153="snížená",N153,0)</f>
        <v>0</v>
      </c>
      <c r="BG153" s="165">
        <f>IF(U153="zákl. přenesená",N153,0)</f>
        <v>0</v>
      </c>
      <c r="BH153" s="165">
        <f>IF(U153="sníž. přenesená",N153,0)</f>
        <v>0</v>
      </c>
      <c r="BI153" s="165">
        <f>IF(U153="nulová",N153,0)</f>
        <v>0</v>
      </c>
      <c r="BJ153" s="19" t="s">
        <v>81</v>
      </c>
      <c r="BK153" s="165">
        <f>ROUND(L153*K153,2)</f>
        <v>150000</v>
      </c>
      <c r="BL153" s="19" t="s">
        <v>228</v>
      </c>
      <c r="BM153" s="19" t="s">
        <v>247</v>
      </c>
    </row>
    <row r="154" spans="2:65" s="10" customFormat="1" ht="29.85" customHeight="1">
      <c r="B154" s="147"/>
      <c r="C154" s="148"/>
      <c r="D154" s="157" t="s">
        <v>153</v>
      </c>
      <c r="E154" s="157"/>
      <c r="F154" s="157"/>
      <c r="G154" s="157"/>
      <c r="H154" s="157"/>
      <c r="I154" s="157"/>
      <c r="J154" s="157"/>
      <c r="K154" s="157"/>
      <c r="L154" s="157"/>
      <c r="M154" s="157"/>
      <c r="N154" s="221">
        <f>BK154</f>
        <v>80000</v>
      </c>
      <c r="O154" s="222"/>
      <c r="P154" s="222"/>
      <c r="Q154" s="222"/>
      <c r="R154" s="150"/>
      <c r="T154" s="151"/>
      <c r="U154" s="148"/>
      <c r="V154" s="148"/>
      <c r="W154" s="152">
        <f>W155</f>
        <v>0</v>
      </c>
      <c r="X154" s="148"/>
      <c r="Y154" s="152">
        <f>Y155</f>
        <v>0</v>
      </c>
      <c r="Z154" s="148"/>
      <c r="AA154" s="153">
        <f>AA155</f>
        <v>0</v>
      </c>
      <c r="AR154" s="154" t="s">
        <v>86</v>
      </c>
      <c r="AT154" s="155" t="s">
        <v>73</v>
      </c>
      <c r="AU154" s="155" t="s">
        <v>81</v>
      </c>
      <c r="AY154" s="154" t="s">
        <v>169</v>
      </c>
      <c r="BK154" s="156">
        <f>BK155</f>
        <v>80000</v>
      </c>
    </row>
    <row r="155" spans="2:65" s="1" customFormat="1" ht="25.5" customHeight="1">
      <c r="B155" s="32"/>
      <c r="C155" s="158" t="s">
        <v>248</v>
      </c>
      <c r="D155" s="158" t="s">
        <v>170</v>
      </c>
      <c r="E155" s="159" t="s">
        <v>249</v>
      </c>
      <c r="F155" s="213" t="s">
        <v>250</v>
      </c>
      <c r="G155" s="213"/>
      <c r="H155" s="213"/>
      <c r="I155" s="213"/>
      <c r="J155" s="160" t="s">
        <v>215</v>
      </c>
      <c r="K155" s="161">
        <v>16</v>
      </c>
      <c r="L155" s="214">
        <v>5000</v>
      </c>
      <c r="M155" s="214"/>
      <c r="N155" s="214">
        <f>ROUND(L155*K155,2)</f>
        <v>80000</v>
      </c>
      <c r="O155" s="214"/>
      <c r="P155" s="214"/>
      <c r="Q155" s="214"/>
      <c r="R155" s="34"/>
      <c r="T155" s="162" t="s">
        <v>20</v>
      </c>
      <c r="U155" s="166" t="s">
        <v>39</v>
      </c>
      <c r="V155" s="167">
        <v>0</v>
      </c>
      <c r="W155" s="167">
        <f>V155*K155</f>
        <v>0</v>
      </c>
      <c r="X155" s="167">
        <v>0</v>
      </c>
      <c r="Y155" s="167">
        <f>X155*K155</f>
        <v>0</v>
      </c>
      <c r="Z155" s="167">
        <v>0</v>
      </c>
      <c r="AA155" s="168">
        <f>Z155*K155</f>
        <v>0</v>
      </c>
      <c r="AR155" s="19" t="s">
        <v>228</v>
      </c>
      <c r="AT155" s="19" t="s">
        <v>170</v>
      </c>
      <c r="AU155" s="19" t="s">
        <v>86</v>
      </c>
      <c r="AY155" s="19" t="s">
        <v>169</v>
      </c>
      <c r="BE155" s="165">
        <f>IF(U155="základní",N155,0)</f>
        <v>80000</v>
      </c>
      <c r="BF155" s="165">
        <f>IF(U155="snížená",N155,0)</f>
        <v>0</v>
      </c>
      <c r="BG155" s="165">
        <f>IF(U155="zákl. přenesená",N155,0)</f>
        <v>0</v>
      </c>
      <c r="BH155" s="165">
        <f>IF(U155="sníž. přenesená",N155,0)</f>
        <v>0</v>
      </c>
      <c r="BI155" s="165">
        <f>IF(U155="nulová",N155,0)</f>
        <v>0</v>
      </c>
      <c r="BJ155" s="19" t="s">
        <v>81</v>
      </c>
      <c r="BK155" s="165">
        <f>ROUND(L155*K155,2)</f>
        <v>80000</v>
      </c>
      <c r="BL155" s="19" t="s">
        <v>228</v>
      </c>
      <c r="BM155" s="19" t="s">
        <v>251</v>
      </c>
    </row>
    <row r="156" spans="2:65" s="1" customFormat="1" ht="6.9" customHeight="1">
      <c r="B156" s="56"/>
      <c r="C156" s="57"/>
      <c r="D156" s="57"/>
      <c r="E156" s="57"/>
      <c r="F156" s="57"/>
      <c r="G156" s="57"/>
      <c r="H156" s="57"/>
      <c r="I156" s="57"/>
      <c r="J156" s="57"/>
      <c r="K156" s="57"/>
      <c r="L156" s="57"/>
      <c r="M156" s="57"/>
      <c r="N156" s="57"/>
      <c r="O156" s="57"/>
      <c r="P156" s="57"/>
      <c r="Q156" s="57"/>
      <c r="R156" s="58"/>
    </row>
  </sheetData>
  <sheetProtection algorithmName="SHA-512" hashValue="4qdNbkhd9/ZpF/nvMKAFZOFckN9M0ANDjXZK4JHDjB5y9/1cFAeZ/BYk5VxFa9o5KKHUNC5l+X2RPH09DSSidQ==" saltValue="R4rp+xyZYpVc3d2Hclc6qYaEoNzdFmJB8ltZnWwPLFO0vG4XVIn3ecZB495yummnsd06D9x6UjS/RH9Q5TV+6Q==" spinCount="10" sheet="1" objects="1" scenarios="1" formatColumns="0" formatRows="0"/>
  <mergeCells count="138">
    <mergeCell ref="C2:Q2"/>
    <mergeCell ref="C4:Q4"/>
    <mergeCell ref="F6:P6"/>
    <mergeCell ref="F7:P7"/>
    <mergeCell ref="F8:P8"/>
    <mergeCell ref="O10:P10"/>
    <mergeCell ref="O12:P12"/>
    <mergeCell ref="O13:P13"/>
    <mergeCell ref="O15:P15"/>
    <mergeCell ref="O16:P16"/>
    <mergeCell ref="O18:P18"/>
    <mergeCell ref="O19:P19"/>
    <mergeCell ref="O21:P21"/>
    <mergeCell ref="O22:P22"/>
    <mergeCell ref="E25:L25"/>
    <mergeCell ref="M28:P28"/>
    <mergeCell ref="M29:P29"/>
    <mergeCell ref="M31:P31"/>
    <mergeCell ref="H33:J33"/>
    <mergeCell ref="M33:P33"/>
    <mergeCell ref="H34:J34"/>
    <mergeCell ref="M34:P34"/>
    <mergeCell ref="H35:J35"/>
    <mergeCell ref="M35:P35"/>
    <mergeCell ref="H36:J36"/>
    <mergeCell ref="M36:P36"/>
    <mergeCell ref="H37:J37"/>
    <mergeCell ref="M37:P37"/>
    <mergeCell ref="L39:P39"/>
    <mergeCell ref="C76:Q76"/>
    <mergeCell ref="F78:P78"/>
    <mergeCell ref="F79:P79"/>
    <mergeCell ref="F80:P80"/>
    <mergeCell ref="M82:P82"/>
    <mergeCell ref="M84:Q84"/>
    <mergeCell ref="M85:Q85"/>
    <mergeCell ref="C87:G87"/>
    <mergeCell ref="N87:Q87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99:Q99"/>
    <mergeCell ref="N100:Q100"/>
    <mergeCell ref="N101:Q101"/>
    <mergeCell ref="N103:Q103"/>
    <mergeCell ref="L105:Q105"/>
    <mergeCell ref="C111:Q111"/>
    <mergeCell ref="F113:P113"/>
    <mergeCell ref="F114:P114"/>
    <mergeCell ref="F115:P115"/>
    <mergeCell ref="M117:P117"/>
    <mergeCell ref="M119:Q119"/>
    <mergeCell ref="M120:Q120"/>
    <mergeCell ref="F122:I122"/>
    <mergeCell ref="L122:M122"/>
    <mergeCell ref="N122:Q122"/>
    <mergeCell ref="F126:I126"/>
    <mergeCell ref="L126:M126"/>
    <mergeCell ref="N126:Q126"/>
    <mergeCell ref="F128:I128"/>
    <mergeCell ref="L128:M128"/>
    <mergeCell ref="N128:Q128"/>
    <mergeCell ref="F129:I129"/>
    <mergeCell ref="L129:M129"/>
    <mergeCell ref="N129:Q129"/>
    <mergeCell ref="F131:I131"/>
    <mergeCell ref="L131:M131"/>
    <mergeCell ref="N131:Q131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41:I141"/>
    <mergeCell ref="L141:M141"/>
    <mergeCell ref="N141:Q141"/>
    <mergeCell ref="F142:I142"/>
    <mergeCell ref="L142:M142"/>
    <mergeCell ref="N142:Q142"/>
    <mergeCell ref="F153:I153"/>
    <mergeCell ref="L153:M153"/>
    <mergeCell ref="N153:Q153"/>
    <mergeCell ref="F145:I145"/>
    <mergeCell ref="L145:M145"/>
    <mergeCell ref="N145:Q145"/>
    <mergeCell ref="F146:I146"/>
    <mergeCell ref="L146:M146"/>
    <mergeCell ref="N146:Q146"/>
    <mergeCell ref="F148:I148"/>
    <mergeCell ref="L148:M148"/>
    <mergeCell ref="N148:Q148"/>
    <mergeCell ref="H1:K1"/>
    <mergeCell ref="S2:AC2"/>
    <mergeCell ref="F155:I155"/>
    <mergeCell ref="L155:M155"/>
    <mergeCell ref="N155:Q155"/>
    <mergeCell ref="N123:Q123"/>
    <mergeCell ref="N124:Q124"/>
    <mergeCell ref="N125:Q125"/>
    <mergeCell ref="N127:Q127"/>
    <mergeCell ref="N130:Q130"/>
    <mergeCell ref="N135:Q135"/>
    <mergeCell ref="N140:Q140"/>
    <mergeCell ref="N143:Q143"/>
    <mergeCell ref="N144:Q144"/>
    <mergeCell ref="N147:Q147"/>
    <mergeCell ref="N149:Q149"/>
    <mergeCell ref="N152:Q152"/>
    <mergeCell ref="N154:Q154"/>
    <mergeCell ref="F150:I150"/>
    <mergeCell ref="L150:M150"/>
    <mergeCell ref="N150:Q150"/>
    <mergeCell ref="F151:I151"/>
    <mergeCell ref="L151:M151"/>
    <mergeCell ref="N151:Q151"/>
  </mergeCells>
  <hyperlinks>
    <hyperlink ref="F1:G1" location="C2" display="1) Krycí list rozpočtu"/>
    <hyperlink ref="H1:K1" location="C87" display="2) Rekapitulace rozpočtu"/>
    <hyperlink ref="L1" location="C122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45"/>
  <sheetViews>
    <sheetView showGridLines="0" workbookViewId="0">
      <pane ySplit="1" topLeftCell="A2" activePane="bottomLeft" state="frozen"/>
      <selection pane="bottomLeft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2" width="12.28515625" hidden="1" customWidth="1"/>
    <col min="23" max="23" width="16.28515625" hidden="1" customWidth="1"/>
    <col min="24" max="24" width="12.140625" hidden="1" customWidth="1"/>
    <col min="25" max="25" width="15" hidden="1" customWidth="1"/>
    <col min="26" max="26" width="11" hidden="1" customWidth="1"/>
    <col min="27" max="27" width="15" hidden="1" customWidth="1"/>
    <col min="28" max="28" width="16.28515625" hidden="1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66" ht="21.75" customHeight="1">
      <c r="A1" s="116"/>
      <c r="B1" s="12"/>
      <c r="C1" s="12"/>
      <c r="D1" s="13" t="s">
        <v>1</v>
      </c>
      <c r="E1" s="12"/>
      <c r="F1" s="14" t="s">
        <v>125</v>
      </c>
      <c r="G1" s="14"/>
      <c r="H1" s="212" t="s">
        <v>126</v>
      </c>
      <c r="I1" s="212"/>
      <c r="J1" s="212"/>
      <c r="K1" s="212"/>
      <c r="L1" s="14" t="s">
        <v>127</v>
      </c>
      <c r="M1" s="12"/>
      <c r="N1" s="12"/>
      <c r="O1" s="13" t="s">
        <v>128</v>
      </c>
      <c r="P1" s="12"/>
      <c r="Q1" s="12"/>
      <c r="R1" s="12"/>
      <c r="S1" s="14" t="s">
        <v>129</v>
      </c>
      <c r="T1" s="14"/>
      <c r="U1" s="116"/>
      <c r="V1" s="116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spans="1:66" ht="36.9" customHeight="1">
      <c r="C2" s="207" t="s">
        <v>7</v>
      </c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S2" s="171" t="s">
        <v>8</v>
      </c>
      <c r="T2" s="172"/>
      <c r="U2" s="172"/>
      <c r="V2" s="172"/>
      <c r="W2" s="172"/>
      <c r="X2" s="172"/>
      <c r="Y2" s="172"/>
      <c r="Z2" s="172"/>
      <c r="AA2" s="172"/>
      <c r="AB2" s="172"/>
      <c r="AC2" s="172"/>
      <c r="AT2" s="19" t="s">
        <v>90</v>
      </c>
    </row>
    <row r="3" spans="1:66" ht="6.9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  <c r="AT3" s="19" t="s">
        <v>86</v>
      </c>
    </row>
    <row r="4" spans="1:66" ht="36.9" customHeight="1">
      <c r="B4" s="23"/>
      <c r="C4" s="196" t="s">
        <v>130</v>
      </c>
      <c r="D4" s="197"/>
      <c r="E4" s="197"/>
      <c r="F4" s="197"/>
      <c r="G4" s="197"/>
      <c r="H4" s="197"/>
      <c r="I4" s="197"/>
      <c r="J4" s="197"/>
      <c r="K4" s="197"/>
      <c r="L4" s="197"/>
      <c r="M4" s="197"/>
      <c r="N4" s="197"/>
      <c r="O4" s="197"/>
      <c r="P4" s="197"/>
      <c r="Q4" s="197"/>
      <c r="R4" s="24"/>
      <c r="T4" s="18" t="s">
        <v>13</v>
      </c>
      <c r="AT4" s="19" t="s">
        <v>6</v>
      </c>
    </row>
    <row r="5" spans="1:66" ht="6.9" customHeight="1">
      <c r="B5" s="23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4"/>
    </row>
    <row r="6" spans="1:66" ht="25.35" customHeight="1">
      <c r="B6" s="23"/>
      <c r="C6" s="25"/>
      <c r="D6" s="29" t="s">
        <v>17</v>
      </c>
      <c r="E6" s="25"/>
      <c r="F6" s="231" t="str">
        <f>'Rekapitulace stavby'!K6</f>
        <v>Dětské sportovně-kulturní centrum Staré Brno</v>
      </c>
      <c r="G6" s="232"/>
      <c r="H6" s="232"/>
      <c r="I6" s="232"/>
      <c r="J6" s="232"/>
      <c r="K6" s="232"/>
      <c r="L6" s="232"/>
      <c r="M6" s="232"/>
      <c r="N6" s="232"/>
      <c r="O6" s="232"/>
      <c r="P6" s="232"/>
      <c r="Q6" s="25"/>
      <c r="R6" s="24"/>
    </row>
    <row r="7" spans="1:66" ht="25.35" customHeight="1">
      <c r="B7" s="23"/>
      <c r="C7" s="25"/>
      <c r="D7" s="29" t="s">
        <v>131</v>
      </c>
      <c r="E7" s="25"/>
      <c r="F7" s="231" t="s">
        <v>132</v>
      </c>
      <c r="G7" s="204"/>
      <c r="H7" s="204"/>
      <c r="I7" s="204"/>
      <c r="J7" s="204"/>
      <c r="K7" s="204"/>
      <c r="L7" s="204"/>
      <c r="M7" s="204"/>
      <c r="N7" s="204"/>
      <c r="O7" s="204"/>
      <c r="P7" s="204"/>
      <c r="Q7" s="25"/>
      <c r="R7" s="24"/>
    </row>
    <row r="8" spans="1:66" s="1" customFormat="1" ht="32.85" customHeight="1">
      <c r="B8" s="32"/>
      <c r="C8" s="33"/>
      <c r="D8" s="28" t="s">
        <v>133</v>
      </c>
      <c r="E8" s="33"/>
      <c r="F8" s="210" t="s">
        <v>252</v>
      </c>
      <c r="G8" s="225"/>
      <c r="H8" s="225"/>
      <c r="I8" s="225"/>
      <c r="J8" s="225"/>
      <c r="K8" s="225"/>
      <c r="L8" s="225"/>
      <c r="M8" s="225"/>
      <c r="N8" s="225"/>
      <c r="O8" s="225"/>
      <c r="P8" s="225"/>
      <c r="Q8" s="33"/>
      <c r="R8" s="34"/>
    </row>
    <row r="9" spans="1:66" s="1" customFormat="1" ht="14.4" customHeight="1">
      <c r="B9" s="32"/>
      <c r="C9" s="33"/>
      <c r="D9" s="29" t="s">
        <v>19</v>
      </c>
      <c r="E9" s="33"/>
      <c r="F9" s="27" t="s">
        <v>20</v>
      </c>
      <c r="G9" s="33"/>
      <c r="H9" s="33"/>
      <c r="I9" s="33"/>
      <c r="J9" s="33"/>
      <c r="K9" s="33"/>
      <c r="L9" s="33"/>
      <c r="M9" s="29" t="s">
        <v>21</v>
      </c>
      <c r="N9" s="33"/>
      <c r="O9" s="27" t="s">
        <v>20</v>
      </c>
      <c r="P9" s="33"/>
      <c r="Q9" s="33"/>
      <c r="R9" s="34"/>
    </row>
    <row r="10" spans="1:66" s="1" customFormat="1" ht="14.4" customHeight="1">
      <c r="B10" s="32"/>
      <c r="C10" s="33"/>
      <c r="D10" s="29" t="s">
        <v>22</v>
      </c>
      <c r="E10" s="33"/>
      <c r="F10" s="27" t="s">
        <v>23</v>
      </c>
      <c r="G10" s="33"/>
      <c r="H10" s="33"/>
      <c r="I10" s="33"/>
      <c r="J10" s="33"/>
      <c r="K10" s="33"/>
      <c r="L10" s="33"/>
      <c r="M10" s="29" t="s">
        <v>24</v>
      </c>
      <c r="N10" s="33"/>
      <c r="O10" s="226" t="str">
        <f>'Rekapitulace stavby'!AN8</f>
        <v>17. 2. 2018</v>
      </c>
      <c r="P10" s="226"/>
      <c r="Q10" s="33"/>
      <c r="R10" s="34"/>
    </row>
    <row r="11" spans="1:66" s="1" customFormat="1" ht="10.95" customHeight="1">
      <c r="B11" s="32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4"/>
    </row>
    <row r="12" spans="1:66" s="1" customFormat="1" ht="14.4" customHeight="1">
      <c r="B12" s="32"/>
      <c r="C12" s="33"/>
      <c r="D12" s="29" t="s">
        <v>26</v>
      </c>
      <c r="E12" s="33"/>
      <c r="F12" s="33"/>
      <c r="G12" s="33"/>
      <c r="H12" s="33"/>
      <c r="I12" s="33"/>
      <c r="J12" s="33"/>
      <c r="K12" s="33"/>
      <c r="L12" s="33"/>
      <c r="M12" s="29" t="s">
        <v>27</v>
      </c>
      <c r="N12" s="33"/>
      <c r="O12" s="209" t="str">
        <f>IF('Rekapitulace stavby'!AN10="","",'Rekapitulace stavby'!AN10)</f>
        <v/>
      </c>
      <c r="P12" s="209"/>
      <c r="Q12" s="33"/>
      <c r="R12" s="34"/>
    </row>
    <row r="13" spans="1:66" s="1" customFormat="1" ht="18" customHeight="1">
      <c r="B13" s="32"/>
      <c r="C13" s="33"/>
      <c r="D13" s="33"/>
      <c r="E13" s="27" t="str">
        <f>IF('Rekapitulace stavby'!E11="","",'Rekapitulace stavby'!E11)</f>
        <v xml:space="preserve"> </v>
      </c>
      <c r="F13" s="33"/>
      <c r="G13" s="33"/>
      <c r="H13" s="33"/>
      <c r="I13" s="33"/>
      <c r="J13" s="33"/>
      <c r="K13" s="33"/>
      <c r="L13" s="33"/>
      <c r="M13" s="29" t="s">
        <v>29</v>
      </c>
      <c r="N13" s="33"/>
      <c r="O13" s="209" t="str">
        <f>IF('Rekapitulace stavby'!AN11="","",'Rekapitulace stavby'!AN11)</f>
        <v/>
      </c>
      <c r="P13" s="209"/>
      <c r="Q13" s="33"/>
      <c r="R13" s="34"/>
    </row>
    <row r="14" spans="1:66" s="1" customFormat="1" ht="6.9" customHeight="1">
      <c r="B14" s="32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4"/>
    </row>
    <row r="15" spans="1:66" s="1" customFormat="1" ht="14.4" customHeight="1">
      <c r="B15" s="32"/>
      <c r="C15" s="33"/>
      <c r="D15" s="29" t="s">
        <v>30</v>
      </c>
      <c r="E15" s="33"/>
      <c r="F15" s="33"/>
      <c r="G15" s="33"/>
      <c r="H15" s="33"/>
      <c r="I15" s="33"/>
      <c r="J15" s="33"/>
      <c r="K15" s="33"/>
      <c r="L15" s="33"/>
      <c r="M15" s="29" t="s">
        <v>27</v>
      </c>
      <c r="N15" s="33"/>
      <c r="O15" s="209" t="str">
        <f>IF('Rekapitulace stavby'!AN13="","",'Rekapitulace stavby'!AN13)</f>
        <v/>
      </c>
      <c r="P15" s="209"/>
      <c r="Q15" s="33"/>
      <c r="R15" s="34"/>
    </row>
    <row r="16" spans="1:66" s="1" customFormat="1" ht="18" customHeight="1">
      <c r="B16" s="32"/>
      <c r="C16" s="33"/>
      <c r="D16" s="33"/>
      <c r="E16" s="27" t="str">
        <f>IF('Rekapitulace stavby'!E14="","",'Rekapitulace stavby'!E14)</f>
        <v xml:space="preserve"> </v>
      </c>
      <c r="F16" s="33"/>
      <c r="G16" s="33"/>
      <c r="H16" s="33"/>
      <c r="I16" s="33"/>
      <c r="J16" s="33"/>
      <c r="K16" s="33"/>
      <c r="L16" s="33"/>
      <c r="M16" s="29" t="s">
        <v>29</v>
      </c>
      <c r="N16" s="33"/>
      <c r="O16" s="209" t="str">
        <f>IF('Rekapitulace stavby'!AN14="","",'Rekapitulace stavby'!AN14)</f>
        <v/>
      </c>
      <c r="P16" s="209"/>
      <c r="Q16" s="33"/>
      <c r="R16" s="34"/>
    </row>
    <row r="17" spans="2:18" s="1" customFormat="1" ht="6.9" customHeight="1">
      <c r="B17" s="32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4"/>
    </row>
    <row r="18" spans="2:18" s="1" customFormat="1" ht="14.4" customHeight="1">
      <c r="B18" s="32"/>
      <c r="C18" s="33"/>
      <c r="D18" s="29" t="s">
        <v>31</v>
      </c>
      <c r="E18" s="33"/>
      <c r="F18" s="33"/>
      <c r="G18" s="33"/>
      <c r="H18" s="33"/>
      <c r="I18" s="33"/>
      <c r="J18" s="33"/>
      <c r="K18" s="33"/>
      <c r="L18" s="33"/>
      <c r="M18" s="29" t="s">
        <v>27</v>
      </c>
      <c r="N18" s="33"/>
      <c r="O18" s="209" t="str">
        <f>IF('Rekapitulace stavby'!AN16="","",'Rekapitulace stavby'!AN16)</f>
        <v/>
      </c>
      <c r="P18" s="209"/>
      <c r="Q18" s="33"/>
      <c r="R18" s="34"/>
    </row>
    <row r="19" spans="2:18" s="1" customFormat="1" ht="18" customHeight="1">
      <c r="B19" s="32"/>
      <c r="C19" s="33"/>
      <c r="D19" s="33"/>
      <c r="E19" s="27" t="str">
        <f>IF('Rekapitulace stavby'!E17="","",'Rekapitulace stavby'!E17)</f>
        <v xml:space="preserve"> </v>
      </c>
      <c r="F19" s="33"/>
      <c r="G19" s="33"/>
      <c r="H19" s="33"/>
      <c r="I19" s="33"/>
      <c r="J19" s="33"/>
      <c r="K19" s="33"/>
      <c r="L19" s="33"/>
      <c r="M19" s="29" t="s">
        <v>29</v>
      </c>
      <c r="N19" s="33"/>
      <c r="O19" s="209" t="str">
        <f>IF('Rekapitulace stavby'!AN17="","",'Rekapitulace stavby'!AN17)</f>
        <v/>
      </c>
      <c r="P19" s="209"/>
      <c r="Q19" s="33"/>
      <c r="R19" s="34"/>
    </row>
    <row r="20" spans="2:18" s="1" customFormat="1" ht="6.9" customHeight="1">
      <c r="B20" s="32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4"/>
    </row>
    <row r="21" spans="2:18" s="1" customFormat="1" ht="14.4" customHeight="1">
      <c r="B21" s="32"/>
      <c r="C21" s="33"/>
      <c r="D21" s="29" t="s">
        <v>33</v>
      </c>
      <c r="E21" s="33"/>
      <c r="F21" s="33"/>
      <c r="G21" s="33"/>
      <c r="H21" s="33"/>
      <c r="I21" s="33"/>
      <c r="J21" s="33"/>
      <c r="K21" s="33"/>
      <c r="L21" s="33"/>
      <c r="M21" s="29" t="s">
        <v>27</v>
      </c>
      <c r="N21" s="33"/>
      <c r="O21" s="209" t="str">
        <f>IF('Rekapitulace stavby'!AN19="","",'Rekapitulace stavby'!AN19)</f>
        <v/>
      </c>
      <c r="P21" s="209"/>
      <c r="Q21" s="33"/>
      <c r="R21" s="34"/>
    </row>
    <row r="22" spans="2:18" s="1" customFormat="1" ht="18" customHeight="1">
      <c r="B22" s="32"/>
      <c r="C22" s="33"/>
      <c r="D22" s="33"/>
      <c r="E22" s="27" t="str">
        <f>IF('Rekapitulace stavby'!E20="","",'Rekapitulace stavby'!E20)</f>
        <v xml:space="preserve"> </v>
      </c>
      <c r="F22" s="33"/>
      <c r="G22" s="33"/>
      <c r="H22" s="33"/>
      <c r="I22" s="33"/>
      <c r="J22" s="33"/>
      <c r="K22" s="33"/>
      <c r="L22" s="33"/>
      <c r="M22" s="29" t="s">
        <v>29</v>
      </c>
      <c r="N22" s="33"/>
      <c r="O22" s="209" t="str">
        <f>IF('Rekapitulace stavby'!AN20="","",'Rekapitulace stavby'!AN20)</f>
        <v/>
      </c>
      <c r="P22" s="209"/>
      <c r="Q22" s="33"/>
      <c r="R22" s="34"/>
    </row>
    <row r="23" spans="2:18" s="1" customFormat="1" ht="6.9" customHeight="1">
      <c r="B23" s="32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4"/>
    </row>
    <row r="24" spans="2:18" s="1" customFormat="1" ht="14.4" customHeight="1">
      <c r="B24" s="32"/>
      <c r="C24" s="33"/>
      <c r="D24" s="29" t="s">
        <v>34</v>
      </c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4"/>
    </row>
    <row r="25" spans="2:18" s="1" customFormat="1" ht="16.5" customHeight="1">
      <c r="B25" s="32"/>
      <c r="C25" s="33"/>
      <c r="D25" s="33"/>
      <c r="E25" s="211" t="s">
        <v>20</v>
      </c>
      <c r="F25" s="211"/>
      <c r="G25" s="211"/>
      <c r="H25" s="211"/>
      <c r="I25" s="211"/>
      <c r="J25" s="211"/>
      <c r="K25" s="211"/>
      <c r="L25" s="211"/>
      <c r="M25" s="33"/>
      <c r="N25" s="33"/>
      <c r="O25" s="33"/>
      <c r="P25" s="33"/>
      <c r="Q25" s="33"/>
      <c r="R25" s="34"/>
    </row>
    <row r="26" spans="2:18" s="1" customFormat="1" ht="6.9" customHeight="1">
      <c r="B26" s="32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4"/>
    </row>
    <row r="27" spans="2:18" s="1" customFormat="1" ht="6.9" customHeight="1">
      <c r="B27" s="32"/>
      <c r="C27" s="33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33"/>
      <c r="R27" s="34"/>
    </row>
    <row r="28" spans="2:18" s="1" customFormat="1" ht="14.4" customHeight="1">
      <c r="B28" s="32"/>
      <c r="C28" s="33"/>
      <c r="D28" s="117" t="s">
        <v>135</v>
      </c>
      <c r="E28" s="33"/>
      <c r="F28" s="33"/>
      <c r="G28" s="33"/>
      <c r="H28" s="33"/>
      <c r="I28" s="33"/>
      <c r="J28" s="33"/>
      <c r="K28" s="33"/>
      <c r="L28" s="33"/>
      <c r="M28" s="203">
        <f>N89</f>
        <v>11037500</v>
      </c>
      <c r="N28" s="203"/>
      <c r="O28" s="203"/>
      <c r="P28" s="203"/>
      <c r="Q28" s="33"/>
      <c r="R28" s="34"/>
    </row>
    <row r="29" spans="2:18" s="1" customFormat="1" ht="14.4" customHeight="1">
      <c r="B29" s="32"/>
      <c r="C29" s="33"/>
      <c r="D29" s="31" t="s">
        <v>136</v>
      </c>
      <c r="E29" s="33"/>
      <c r="F29" s="33"/>
      <c r="G29" s="33"/>
      <c r="H29" s="33"/>
      <c r="I29" s="33"/>
      <c r="J29" s="33"/>
      <c r="K29" s="33"/>
      <c r="L29" s="33"/>
      <c r="M29" s="203">
        <f>N101</f>
        <v>0</v>
      </c>
      <c r="N29" s="203"/>
      <c r="O29" s="203"/>
      <c r="P29" s="203"/>
      <c r="Q29" s="33"/>
      <c r="R29" s="34"/>
    </row>
    <row r="30" spans="2:18" s="1" customFormat="1" ht="6.9" customHeight="1">
      <c r="B30" s="32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4"/>
    </row>
    <row r="31" spans="2:18" s="1" customFormat="1" ht="25.35" customHeight="1">
      <c r="B31" s="32"/>
      <c r="C31" s="33"/>
      <c r="D31" s="118" t="s">
        <v>37</v>
      </c>
      <c r="E31" s="33"/>
      <c r="F31" s="33"/>
      <c r="G31" s="33"/>
      <c r="H31" s="33"/>
      <c r="I31" s="33"/>
      <c r="J31" s="33"/>
      <c r="K31" s="33"/>
      <c r="L31" s="33"/>
      <c r="M31" s="239">
        <f>ROUND(M28+M29,2)</f>
        <v>11037500</v>
      </c>
      <c r="N31" s="225"/>
      <c r="O31" s="225"/>
      <c r="P31" s="225"/>
      <c r="Q31" s="33"/>
      <c r="R31" s="34"/>
    </row>
    <row r="32" spans="2:18" s="1" customFormat="1" ht="6.9" customHeight="1">
      <c r="B32" s="32"/>
      <c r="C32" s="33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33"/>
      <c r="R32" s="34"/>
    </row>
    <row r="33" spans="2:18" s="1" customFormat="1" ht="14.4" customHeight="1">
      <c r="B33" s="32"/>
      <c r="C33" s="33"/>
      <c r="D33" s="39" t="s">
        <v>38</v>
      </c>
      <c r="E33" s="39" t="s">
        <v>39</v>
      </c>
      <c r="F33" s="40">
        <v>0.21</v>
      </c>
      <c r="G33" s="119" t="s">
        <v>40</v>
      </c>
      <c r="H33" s="238">
        <f>ROUND((SUM(BE101:BE102)+SUM(BE121:BE144)), 2)</f>
        <v>11037500</v>
      </c>
      <c r="I33" s="225"/>
      <c r="J33" s="225"/>
      <c r="K33" s="33"/>
      <c r="L33" s="33"/>
      <c r="M33" s="238">
        <f>ROUND(ROUND((SUM(BE101:BE102)+SUM(BE121:BE144)), 2)*F33, 2)</f>
        <v>2317875</v>
      </c>
      <c r="N33" s="225"/>
      <c r="O33" s="225"/>
      <c r="P33" s="225"/>
      <c r="Q33" s="33"/>
      <c r="R33" s="34"/>
    </row>
    <row r="34" spans="2:18" s="1" customFormat="1" ht="14.4" customHeight="1">
      <c r="B34" s="32"/>
      <c r="C34" s="33"/>
      <c r="D34" s="33"/>
      <c r="E34" s="39" t="s">
        <v>41</v>
      </c>
      <c r="F34" s="40">
        <v>0.15</v>
      </c>
      <c r="G34" s="119" t="s">
        <v>40</v>
      </c>
      <c r="H34" s="238">
        <f>ROUND((SUM(BF101:BF102)+SUM(BF121:BF144)), 2)</f>
        <v>0</v>
      </c>
      <c r="I34" s="225"/>
      <c r="J34" s="225"/>
      <c r="K34" s="33"/>
      <c r="L34" s="33"/>
      <c r="M34" s="238">
        <f>ROUND(ROUND((SUM(BF101:BF102)+SUM(BF121:BF144)), 2)*F34, 2)</f>
        <v>0</v>
      </c>
      <c r="N34" s="225"/>
      <c r="O34" s="225"/>
      <c r="P34" s="225"/>
      <c r="Q34" s="33"/>
      <c r="R34" s="34"/>
    </row>
    <row r="35" spans="2:18" s="1" customFormat="1" ht="14.4" hidden="1" customHeight="1">
      <c r="B35" s="32"/>
      <c r="C35" s="33"/>
      <c r="D35" s="33"/>
      <c r="E35" s="39" t="s">
        <v>42</v>
      </c>
      <c r="F35" s="40">
        <v>0.21</v>
      </c>
      <c r="G35" s="119" t="s">
        <v>40</v>
      </c>
      <c r="H35" s="238">
        <f>ROUND((SUM(BG101:BG102)+SUM(BG121:BG144)), 2)</f>
        <v>0</v>
      </c>
      <c r="I35" s="225"/>
      <c r="J35" s="225"/>
      <c r="K35" s="33"/>
      <c r="L35" s="33"/>
      <c r="M35" s="238">
        <v>0</v>
      </c>
      <c r="N35" s="225"/>
      <c r="O35" s="225"/>
      <c r="P35" s="225"/>
      <c r="Q35" s="33"/>
      <c r="R35" s="34"/>
    </row>
    <row r="36" spans="2:18" s="1" customFormat="1" ht="14.4" hidden="1" customHeight="1">
      <c r="B36" s="32"/>
      <c r="C36" s="33"/>
      <c r="D36" s="33"/>
      <c r="E36" s="39" t="s">
        <v>43</v>
      </c>
      <c r="F36" s="40">
        <v>0.15</v>
      </c>
      <c r="G36" s="119" t="s">
        <v>40</v>
      </c>
      <c r="H36" s="238">
        <f>ROUND((SUM(BH101:BH102)+SUM(BH121:BH144)), 2)</f>
        <v>0</v>
      </c>
      <c r="I36" s="225"/>
      <c r="J36" s="225"/>
      <c r="K36" s="33"/>
      <c r="L36" s="33"/>
      <c r="M36" s="238">
        <v>0</v>
      </c>
      <c r="N36" s="225"/>
      <c r="O36" s="225"/>
      <c r="P36" s="225"/>
      <c r="Q36" s="33"/>
      <c r="R36" s="34"/>
    </row>
    <row r="37" spans="2:18" s="1" customFormat="1" ht="14.4" hidden="1" customHeight="1">
      <c r="B37" s="32"/>
      <c r="C37" s="33"/>
      <c r="D37" s="33"/>
      <c r="E37" s="39" t="s">
        <v>44</v>
      </c>
      <c r="F37" s="40">
        <v>0</v>
      </c>
      <c r="G37" s="119" t="s">
        <v>40</v>
      </c>
      <c r="H37" s="238">
        <f>ROUND((SUM(BI101:BI102)+SUM(BI121:BI144)), 2)</f>
        <v>0</v>
      </c>
      <c r="I37" s="225"/>
      <c r="J37" s="225"/>
      <c r="K37" s="33"/>
      <c r="L37" s="33"/>
      <c r="M37" s="238">
        <v>0</v>
      </c>
      <c r="N37" s="225"/>
      <c r="O37" s="225"/>
      <c r="P37" s="225"/>
      <c r="Q37" s="33"/>
      <c r="R37" s="34"/>
    </row>
    <row r="38" spans="2:18" s="1" customFormat="1" ht="6.9" customHeight="1">
      <c r="B38" s="32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4"/>
    </row>
    <row r="39" spans="2:18" s="1" customFormat="1" ht="25.35" customHeight="1">
      <c r="B39" s="32"/>
      <c r="C39" s="115"/>
      <c r="D39" s="120" t="s">
        <v>45</v>
      </c>
      <c r="E39" s="76"/>
      <c r="F39" s="76"/>
      <c r="G39" s="121" t="s">
        <v>46</v>
      </c>
      <c r="H39" s="122" t="s">
        <v>47</v>
      </c>
      <c r="I39" s="76"/>
      <c r="J39" s="76"/>
      <c r="K39" s="76"/>
      <c r="L39" s="234">
        <f>SUM(M31:M37)</f>
        <v>13355375</v>
      </c>
      <c r="M39" s="234"/>
      <c r="N39" s="234"/>
      <c r="O39" s="234"/>
      <c r="P39" s="235"/>
      <c r="Q39" s="115"/>
      <c r="R39" s="34"/>
    </row>
    <row r="40" spans="2:18" s="1" customFormat="1" ht="14.4" customHeight="1">
      <c r="B40" s="32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4"/>
    </row>
    <row r="41" spans="2:18" s="1" customFormat="1" ht="14.4" customHeight="1">
      <c r="B41" s="32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4"/>
    </row>
    <row r="42" spans="2:18">
      <c r="B42" s="23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4"/>
    </row>
    <row r="43" spans="2:18">
      <c r="B43" s="23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4"/>
    </row>
    <row r="44" spans="2:18">
      <c r="B44" s="23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4"/>
    </row>
    <row r="45" spans="2:18">
      <c r="B45" s="23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4"/>
    </row>
    <row r="46" spans="2:18">
      <c r="B46" s="23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4"/>
    </row>
    <row r="47" spans="2:18">
      <c r="B47" s="23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4"/>
    </row>
    <row r="48" spans="2:18">
      <c r="B48" s="23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4"/>
    </row>
    <row r="49" spans="2:18">
      <c r="B49" s="23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4"/>
    </row>
    <row r="50" spans="2:18" s="1" customFormat="1" ht="14.4">
      <c r="B50" s="32"/>
      <c r="C50" s="33"/>
      <c r="D50" s="47" t="s">
        <v>48</v>
      </c>
      <c r="E50" s="48"/>
      <c r="F50" s="48"/>
      <c r="G50" s="48"/>
      <c r="H50" s="49"/>
      <c r="I50" s="33"/>
      <c r="J50" s="47" t="s">
        <v>49</v>
      </c>
      <c r="K50" s="48"/>
      <c r="L50" s="48"/>
      <c r="M50" s="48"/>
      <c r="N50" s="48"/>
      <c r="O50" s="48"/>
      <c r="P50" s="49"/>
      <c r="Q50" s="33"/>
      <c r="R50" s="34"/>
    </row>
    <row r="51" spans="2:18">
      <c r="B51" s="23"/>
      <c r="C51" s="25"/>
      <c r="D51" s="50"/>
      <c r="E51" s="25"/>
      <c r="F51" s="25"/>
      <c r="G51" s="25"/>
      <c r="H51" s="51"/>
      <c r="I51" s="25"/>
      <c r="J51" s="50"/>
      <c r="K51" s="25"/>
      <c r="L51" s="25"/>
      <c r="M51" s="25"/>
      <c r="N51" s="25"/>
      <c r="O51" s="25"/>
      <c r="P51" s="51"/>
      <c r="Q51" s="25"/>
      <c r="R51" s="24"/>
    </row>
    <row r="52" spans="2:18">
      <c r="B52" s="23"/>
      <c r="C52" s="25"/>
      <c r="D52" s="50"/>
      <c r="E52" s="25"/>
      <c r="F52" s="25"/>
      <c r="G52" s="25"/>
      <c r="H52" s="51"/>
      <c r="I52" s="25"/>
      <c r="J52" s="50"/>
      <c r="K52" s="25"/>
      <c r="L52" s="25"/>
      <c r="M52" s="25"/>
      <c r="N52" s="25"/>
      <c r="O52" s="25"/>
      <c r="P52" s="51"/>
      <c r="Q52" s="25"/>
      <c r="R52" s="24"/>
    </row>
    <row r="53" spans="2:18">
      <c r="B53" s="23"/>
      <c r="C53" s="25"/>
      <c r="D53" s="50"/>
      <c r="E53" s="25"/>
      <c r="F53" s="25"/>
      <c r="G53" s="25"/>
      <c r="H53" s="51"/>
      <c r="I53" s="25"/>
      <c r="J53" s="50"/>
      <c r="K53" s="25"/>
      <c r="L53" s="25"/>
      <c r="M53" s="25"/>
      <c r="N53" s="25"/>
      <c r="O53" s="25"/>
      <c r="P53" s="51"/>
      <c r="Q53" s="25"/>
      <c r="R53" s="24"/>
    </row>
    <row r="54" spans="2:18">
      <c r="B54" s="23"/>
      <c r="C54" s="25"/>
      <c r="D54" s="50"/>
      <c r="E54" s="25"/>
      <c r="F54" s="25"/>
      <c r="G54" s="25"/>
      <c r="H54" s="51"/>
      <c r="I54" s="25"/>
      <c r="J54" s="50"/>
      <c r="K54" s="25"/>
      <c r="L54" s="25"/>
      <c r="M54" s="25"/>
      <c r="N54" s="25"/>
      <c r="O54" s="25"/>
      <c r="P54" s="51"/>
      <c r="Q54" s="25"/>
      <c r="R54" s="24"/>
    </row>
    <row r="55" spans="2:18">
      <c r="B55" s="23"/>
      <c r="C55" s="25"/>
      <c r="D55" s="50"/>
      <c r="E55" s="25"/>
      <c r="F55" s="25"/>
      <c r="G55" s="25"/>
      <c r="H55" s="51"/>
      <c r="I55" s="25"/>
      <c r="J55" s="50"/>
      <c r="K55" s="25"/>
      <c r="L55" s="25"/>
      <c r="M55" s="25"/>
      <c r="N55" s="25"/>
      <c r="O55" s="25"/>
      <c r="P55" s="51"/>
      <c r="Q55" s="25"/>
      <c r="R55" s="24"/>
    </row>
    <row r="56" spans="2:18">
      <c r="B56" s="23"/>
      <c r="C56" s="25"/>
      <c r="D56" s="50"/>
      <c r="E56" s="25"/>
      <c r="F56" s="25"/>
      <c r="G56" s="25"/>
      <c r="H56" s="51"/>
      <c r="I56" s="25"/>
      <c r="J56" s="50"/>
      <c r="K56" s="25"/>
      <c r="L56" s="25"/>
      <c r="M56" s="25"/>
      <c r="N56" s="25"/>
      <c r="O56" s="25"/>
      <c r="P56" s="51"/>
      <c r="Q56" s="25"/>
      <c r="R56" s="24"/>
    </row>
    <row r="57" spans="2:18">
      <c r="B57" s="23"/>
      <c r="C57" s="25"/>
      <c r="D57" s="50"/>
      <c r="E57" s="25"/>
      <c r="F57" s="25"/>
      <c r="G57" s="25"/>
      <c r="H57" s="51"/>
      <c r="I57" s="25"/>
      <c r="J57" s="50"/>
      <c r="K57" s="25"/>
      <c r="L57" s="25"/>
      <c r="M57" s="25"/>
      <c r="N57" s="25"/>
      <c r="O57" s="25"/>
      <c r="P57" s="51"/>
      <c r="Q57" s="25"/>
      <c r="R57" s="24"/>
    </row>
    <row r="58" spans="2:18">
      <c r="B58" s="23"/>
      <c r="C58" s="25"/>
      <c r="D58" s="50"/>
      <c r="E58" s="25"/>
      <c r="F58" s="25"/>
      <c r="G58" s="25"/>
      <c r="H58" s="51"/>
      <c r="I58" s="25"/>
      <c r="J58" s="50"/>
      <c r="K58" s="25"/>
      <c r="L58" s="25"/>
      <c r="M58" s="25"/>
      <c r="N58" s="25"/>
      <c r="O58" s="25"/>
      <c r="P58" s="51"/>
      <c r="Q58" s="25"/>
      <c r="R58" s="24"/>
    </row>
    <row r="59" spans="2:18" s="1" customFormat="1" ht="14.4">
      <c r="B59" s="32"/>
      <c r="C59" s="33"/>
      <c r="D59" s="52" t="s">
        <v>50</v>
      </c>
      <c r="E59" s="53"/>
      <c r="F59" s="53"/>
      <c r="G59" s="54" t="s">
        <v>51</v>
      </c>
      <c r="H59" s="55"/>
      <c r="I59" s="33"/>
      <c r="J59" s="52" t="s">
        <v>50</v>
      </c>
      <c r="K59" s="53"/>
      <c r="L59" s="53"/>
      <c r="M59" s="53"/>
      <c r="N59" s="54" t="s">
        <v>51</v>
      </c>
      <c r="O59" s="53"/>
      <c r="P59" s="55"/>
      <c r="Q59" s="33"/>
      <c r="R59" s="34"/>
    </row>
    <row r="60" spans="2:18">
      <c r="B60" s="23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4"/>
    </row>
    <row r="61" spans="2:18" s="1" customFormat="1" ht="14.4">
      <c r="B61" s="32"/>
      <c r="C61" s="33"/>
      <c r="D61" s="47" t="s">
        <v>52</v>
      </c>
      <c r="E61" s="48"/>
      <c r="F61" s="48"/>
      <c r="G61" s="48"/>
      <c r="H61" s="49"/>
      <c r="I61" s="33"/>
      <c r="J61" s="47" t="s">
        <v>53</v>
      </c>
      <c r="K61" s="48"/>
      <c r="L61" s="48"/>
      <c r="M61" s="48"/>
      <c r="N61" s="48"/>
      <c r="O61" s="48"/>
      <c r="P61" s="49"/>
      <c r="Q61" s="33"/>
      <c r="R61" s="34"/>
    </row>
    <row r="62" spans="2:18">
      <c r="B62" s="23"/>
      <c r="C62" s="25"/>
      <c r="D62" s="50"/>
      <c r="E62" s="25"/>
      <c r="F62" s="25"/>
      <c r="G62" s="25"/>
      <c r="H62" s="51"/>
      <c r="I62" s="25"/>
      <c r="J62" s="50"/>
      <c r="K62" s="25"/>
      <c r="L62" s="25"/>
      <c r="M62" s="25"/>
      <c r="N62" s="25"/>
      <c r="O62" s="25"/>
      <c r="P62" s="51"/>
      <c r="Q62" s="25"/>
      <c r="R62" s="24"/>
    </row>
    <row r="63" spans="2:18">
      <c r="B63" s="23"/>
      <c r="C63" s="25"/>
      <c r="D63" s="50"/>
      <c r="E63" s="25"/>
      <c r="F63" s="25"/>
      <c r="G63" s="25"/>
      <c r="H63" s="51"/>
      <c r="I63" s="25"/>
      <c r="J63" s="50"/>
      <c r="K63" s="25"/>
      <c r="L63" s="25"/>
      <c r="M63" s="25"/>
      <c r="N63" s="25"/>
      <c r="O63" s="25"/>
      <c r="P63" s="51"/>
      <c r="Q63" s="25"/>
      <c r="R63" s="24"/>
    </row>
    <row r="64" spans="2:18">
      <c r="B64" s="23"/>
      <c r="C64" s="25"/>
      <c r="D64" s="50"/>
      <c r="E64" s="25"/>
      <c r="F64" s="25"/>
      <c r="G64" s="25"/>
      <c r="H64" s="51"/>
      <c r="I64" s="25"/>
      <c r="J64" s="50"/>
      <c r="K64" s="25"/>
      <c r="L64" s="25"/>
      <c r="M64" s="25"/>
      <c r="N64" s="25"/>
      <c r="O64" s="25"/>
      <c r="P64" s="51"/>
      <c r="Q64" s="25"/>
      <c r="R64" s="24"/>
    </row>
    <row r="65" spans="2:21">
      <c r="B65" s="23"/>
      <c r="C65" s="25"/>
      <c r="D65" s="50"/>
      <c r="E65" s="25"/>
      <c r="F65" s="25"/>
      <c r="G65" s="25"/>
      <c r="H65" s="51"/>
      <c r="I65" s="25"/>
      <c r="J65" s="50"/>
      <c r="K65" s="25"/>
      <c r="L65" s="25"/>
      <c r="M65" s="25"/>
      <c r="N65" s="25"/>
      <c r="O65" s="25"/>
      <c r="P65" s="51"/>
      <c r="Q65" s="25"/>
      <c r="R65" s="24"/>
    </row>
    <row r="66" spans="2:21">
      <c r="B66" s="23"/>
      <c r="C66" s="25"/>
      <c r="D66" s="50"/>
      <c r="E66" s="25"/>
      <c r="F66" s="25"/>
      <c r="G66" s="25"/>
      <c r="H66" s="51"/>
      <c r="I66" s="25"/>
      <c r="J66" s="50"/>
      <c r="K66" s="25"/>
      <c r="L66" s="25"/>
      <c r="M66" s="25"/>
      <c r="N66" s="25"/>
      <c r="O66" s="25"/>
      <c r="P66" s="51"/>
      <c r="Q66" s="25"/>
      <c r="R66" s="24"/>
    </row>
    <row r="67" spans="2:21">
      <c r="B67" s="23"/>
      <c r="C67" s="25"/>
      <c r="D67" s="50"/>
      <c r="E67" s="25"/>
      <c r="F67" s="25"/>
      <c r="G67" s="25"/>
      <c r="H67" s="51"/>
      <c r="I67" s="25"/>
      <c r="J67" s="50"/>
      <c r="K67" s="25"/>
      <c r="L67" s="25"/>
      <c r="M67" s="25"/>
      <c r="N67" s="25"/>
      <c r="O67" s="25"/>
      <c r="P67" s="51"/>
      <c r="Q67" s="25"/>
      <c r="R67" s="24"/>
    </row>
    <row r="68" spans="2:21">
      <c r="B68" s="23"/>
      <c r="C68" s="25"/>
      <c r="D68" s="50"/>
      <c r="E68" s="25"/>
      <c r="F68" s="25"/>
      <c r="G68" s="25"/>
      <c r="H68" s="51"/>
      <c r="I68" s="25"/>
      <c r="J68" s="50"/>
      <c r="K68" s="25"/>
      <c r="L68" s="25"/>
      <c r="M68" s="25"/>
      <c r="N68" s="25"/>
      <c r="O68" s="25"/>
      <c r="P68" s="51"/>
      <c r="Q68" s="25"/>
      <c r="R68" s="24"/>
    </row>
    <row r="69" spans="2:21">
      <c r="B69" s="23"/>
      <c r="C69" s="25"/>
      <c r="D69" s="50"/>
      <c r="E69" s="25"/>
      <c r="F69" s="25"/>
      <c r="G69" s="25"/>
      <c r="H69" s="51"/>
      <c r="I69" s="25"/>
      <c r="J69" s="50"/>
      <c r="K69" s="25"/>
      <c r="L69" s="25"/>
      <c r="M69" s="25"/>
      <c r="N69" s="25"/>
      <c r="O69" s="25"/>
      <c r="P69" s="51"/>
      <c r="Q69" s="25"/>
      <c r="R69" s="24"/>
    </row>
    <row r="70" spans="2:21" s="1" customFormat="1" ht="14.4">
      <c r="B70" s="32"/>
      <c r="C70" s="33"/>
      <c r="D70" s="52" t="s">
        <v>50</v>
      </c>
      <c r="E70" s="53"/>
      <c r="F70" s="53"/>
      <c r="G70" s="54" t="s">
        <v>51</v>
      </c>
      <c r="H70" s="55"/>
      <c r="I70" s="33"/>
      <c r="J70" s="52" t="s">
        <v>50</v>
      </c>
      <c r="K70" s="53"/>
      <c r="L70" s="53"/>
      <c r="M70" s="53"/>
      <c r="N70" s="54" t="s">
        <v>51</v>
      </c>
      <c r="O70" s="53"/>
      <c r="P70" s="55"/>
      <c r="Q70" s="33"/>
      <c r="R70" s="34"/>
    </row>
    <row r="71" spans="2:21" s="1" customFormat="1" ht="14.4" customHeight="1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8"/>
    </row>
    <row r="75" spans="2:21" s="1" customFormat="1" ht="6.9" customHeight="1">
      <c r="B75" s="123"/>
      <c r="C75" s="124"/>
      <c r="D75" s="124"/>
      <c r="E75" s="124"/>
      <c r="F75" s="124"/>
      <c r="G75" s="124"/>
      <c r="H75" s="124"/>
      <c r="I75" s="124"/>
      <c r="J75" s="124"/>
      <c r="K75" s="124"/>
      <c r="L75" s="124"/>
      <c r="M75" s="124"/>
      <c r="N75" s="124"/>
      <c r="O75" s="124"/>
      <c r="P75" s="124"/>
      <c r="Q75" s="124"/>
      <c r="R75" s="125"/>
    </row>
    <row r="76" spans="2:21" s="1" customFormat="1" ht="36.9" customHeight="1">
      <c r="B76" s="32"/>
      <c r="C76" s="196" t="s">
        <v>137</v>
      </c>
      <c r="D76" s="197"/>
      <c r="E76" s="197"/>
      <c r="F76" s="197"/>
      <c r="G76" s="197"/>
      <c r="H76" s="197"/>
      <c r="I76" s="197"/>
      <c r="J76" s="197"/>
      <c r="K76" s="197"/>
      <c r="L76" s="197"/>
      <c r="M76" s="197"/>
      <c r="N76" s="197"/>
      <c r="O76" s="197"/>
      <c r="P76" s="197"/>
      <c r="Q76" s="197"/>
      <c r="R76" s="34"/>
      <c r="T76" s="126"/>
      <c r="U76" s="126"/>
    </row>
    <row r="77" spans="2:21" s="1" customFormat="1" ht="6.9" customHeight="1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4"/>
      <c r="T77" s="126"/>
      <c r="U77" s="126"/>
    </row>
    <row r="78" spans="2:21" s="1" customFormat="1" ht="30" customHeight="1">
      <c r="B78" s="32"/>
      <c r="C78" s="29" t="s">
        <v>17</v>
      </c>
      <c r="D78" s="33"/>
      <c r="E78" s="33"/>
      <c r="F78" s="231" t="str">
        <f>F6</f>
        <v>Dětské sportovně-kulturní centrum Staré Brno</v>
      </c>
      <c r="G78" s="232"/>
      <c r="H78" s="232"/>
      <c r="I78" s="232"/>
      <c r="J78" s="232"/>
      <c r="K78" s="232"/>
      <c r="L78" s="232"/>
      <c r="M78" s="232"/>
      <c r="N78" s="232"/>
      <c r="O78" s="232"/>
      <c r="P78" s="232"/>
      <c r="Q78" s="33"/>
      <c r="R78" s="34"/>
      <c r="T78" s="126"/>
      <c r="U78" s="126"/>
    </row>
    <row r="79" spans="2:21" ht="30" customHeight="1">
      <c r="B79" s="23"/>
      <c r="C79" s="29" t="s">
        <v>131</v>
      </c>
      <c r="D79" s="25"/>
      <c r="E79" s="25"/>
      <c r="F79" s="231" t="s">
        <v>132</v>
      </c>
      <c r="G79" s="204"/>
      <c r="H79" s="204"/>
      <c r="I79" s="204"/>
      <c r="J79" s="204"/>
      <c r="K79" s="204"/>
      <c r="L79" s="204"/>
      <c r="M79" s="204"/>
      <c r="N79" s="204"/>
      <c r="O79" s="204"/>
      <c r="P79" s="204"/>
      <c r="Q79" s="25"/>
      <c r="R79" s="24"/>
      <c r="T79" s="127"/>
      <c r="U79" s="127"/>
    </row>
    <row r="80" spans="2:21" s="1" customFormat="1" ht="36.9" customHeight="1">
      <c r="B80" s="32"/>
      <c r="C80" s="66" t="s">
        <v>133</v>
      </c>
      <c r="D80" s="33"/>
      <c r="E80" s="33"/>
      <c r="F80" s="198" t="str">
        <f>F8</f>
        <v>SO01.02 - Blok Společenský sál</v>
      </c>
      <c r="G80" s="225"/>
      <c r="H80" s="225"/>
      <c r="I80" s="225"/>
      <c r="J80" s="225"/>
      <c r="K80" s="225"/>
      <c r="L80" s="225"/>
      <c r="M80" s="225"/>
      <c r="N80" s="225"/>
      <c r="O80" s="225"/>
      <c r="P80" s="225"/>
      <c r="Q80" s="33"/>
      <c r="R80" s="34"/>
      <c r="T80" s="126"/>
      <c r="U80" s="126"/>
    </row>
    <row r="81" spans="2:47" s="1" customFormat="1" ht="6.9" customHeight="1"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4"/>
      <c r="T81" s="126"/>
      <c r="U81" s="126"/>
    </row>
    <row r="82" spans="2:47" s="1" customFormat="1" ht="18" customHeight="1">
      <c r="B82" s="32"/>
      <c r="C82" s="29" t="s">
        <v>22</v>
      </c>
      <c r="D82" s="33"/>
      <c r="E82" s="33"/>
      <c r="F82" s="27" t="str">
        <f>F10</f>
        <v>Brno</v>
      </c>
      <c r="G82" s="33"/>
      <c r="H82" s="33"/>
      <c r="I82" s="33"/>
      <c r="J82" s="33"/>
      <c r="K82" s="29" t="s">
        <v>24</v>
      </c>
      <c r="L82" s="33"/>
      <c r="M82" s="226" t="str">
        <f>IF(O10="","",O10)</f>
        <v>17. 2. 2018</v>
      </c>
      <c r="N82" s="226"/>
      <c r="O82" s="226"/>
      <c r="P82" s="226"/>
      <c r="Q82" s="33"/>
      <c r="R82" s="34"/>
      <c r="T82" s="126"/>
      <c r="U82" s="126"/>
    </row>
    <row r="83" spans="2:47" s="1" customFormat="1" ht="6.9" customHeight="1"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4"/>
      <c r="T83" s="126"/>
      <c r="U83" s="126"/>
    </row>
    <row r="84" spans="2:47" s="1" customFormat="1" ht="13.2">
      <c r="B84" s="32"/>
      <c r="C84" s="29" t="s">
        <v>26</v>
      </c>
      <c r="D84" s="33"/>
      <c r="E84" s="33"/>
      <c r="F84" s="27" t="str">
        <f>E13</f>
        <v xml:space="preserve"> </v>
      </c>
      <c r="G84" s="33"/>
      <c r="H84" s="33"/>
      <c r="I84" s="33"/>
      <c r="J84" s="33"/>
      <c r="K84" s="29" t="s">
        <v>31</v>
      </c>
      <c r="L84" s="33"/>
      <c r="M84" s="209" t="str">
        <f>E19</f>
        <v xml:space="preserve"> </v>
      </c>
      <c r="N84" s="209"/>
      <c r="O84" s="209"/>
      <c r="P84" s="209"/>
      <c r="Q84" s="209"/>
      <c r="R84" s="34"/>
      <c r="T84" s="126"/>
      <c r="U84" s="126"/>
    </row>
    <row r="85" spans="2:47" s="1" customFormat="1" ht="14.4" customHeight="1">
      <c r="B85" s="32"/>
      <c r="C85" s="29" t="s">
        <v>30</v>
      </c>
      <c r="D85" s="33"/>
      <c r="E85" s="33"/>
      <c r="F85" s="27" t="str">
        <f>IF(E16="","",E16)</f>
        <v xml:space="preserve"> </v>
      </c>
      <c r="G85" s="33"/>
      <c r="H85" s="33"/>
      <c r="I85" s="33"/>
      <c r="J85" s="33"/>
      <c r="K85" s="29" t="s">
        <v>33</v>
      </c>
      <c r="L85" s="33"/>
      <c r="M85" s="209" t="str">
        <f>E22</f>
        <v xml:space="preserve"> </v>
      </c>
      <c r="N85" s="209"/>
      <c r="O85" s="209"/>
      <c r="P85" s="209"/>
      <c r="Q85" s="209"/>
      <c r="R85" s="34"/>
      <c r="T85" s="126"/>
      <c r="U85" s="126"/>
    </row>
    <row r="86" spans="2:47" s="1" customFormat="1" ht="10.35" customHeight="1"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4"/>
      <c r="T86" s="126"/>
      <c r="U86" s="126"/>
    </row>
    <row r="87" spans="2:47" s="1" customFormat="1" ht="29.25" customHeight="1">
      <c r="B87" s="32"/>
      <c r="C87" s="236" t="s">
        <v>138</v>
      </c>
      <c r="D87" s="237"/>
      <c r="E87" s="237"/>
      <c r="F87" s="237"/>
      <c r="G87" s="237"/>
      <c r="H87" s="115"/>
      <c r="I87" s="115"/>
      <c r="J87" s="115"/>
      <c r="K87" s="115"/>
      <c r="L87" s="115"/>
      <c r="M87" s="115"/>
      <c r="N87" s="236" t="s">
        <v>139</v>
      </c>
      <c r="O87" s="237"/>
      <c r="P87" s="237"/>
      <c r="Q87" s="237"/>
      <c r="R87" s="34"/>
      <c r="T87" s="126"/>
      <c r="U87" s="126"/>
    </row>
    <row r="88" spans="2:47" s="1" customFormat="1" ht="10.35" customHeight="1"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4"/>
      <c r="T88" s="126"/>
      <c r="U88" s="126"/>
    </row>
    <row r="89" spans="2:47" s="1" customFormat="1" ht="29.25" customHeight="1">
      <c r="B89" s="32"/>
      <c r="C89" s="128" t="s">
        <v>140</v>
      </c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169">
        <f>N121</f>
        <v>11037500</v>
      </c>
      <c r="O89" s="229"/>
      <c r="P89" s="229"/>
      <c r="Q89" s="229"/>
      <c r="R89" s="34"/>
      <c r="T89" s="126"/>
      <c r="U89" s="126"/>
      <c r="AU89" s="19" t="s">
        <v>141</v>
      </c>
    </row>
    <row r="90" spans="2:47" s="7" customFormat="1" ht="24.9" customHeight="1">
      <c r="B90" s="129"/>
      <c r="C90" s="130"/>
      <c r="D90" s="131" t="s">
        <v>142</v>
      </c>
      <c r="E90" s="130"/>
      <c r="F90" s="130"/>
      <c r="G90" s="130"/>
      <c r="H90" s="130"/>
      <c r="I90" s="130"/>
      <c r="J90" s="130"/>
      <c r="K90" s="130"/>
      <c r="L90" s="130"/>
      <c r="M90" s="130"/>
      <c r="N90" s="218">
        <f>N122</f>
        <v>10587500</v>
      </c>
      <c r="O90" s="233"/>
      <c r="P90" s="233"/>
      <c r="Q90" s="233"/>
      <c r="R90" s="132"/>
      <c r="T90" s="133"/>
      <c r="U90" s="133"/>
    </row>
    <row r="91" spans="2:47" s="8" customFormat="1" ht="19.95" customHeight="1">
      <c r="B91" s="134"/>
      <c r="C91" s="100"/>
      <c r="D91" s="135" t="s">
        <v>143</v>
      </c>
      <c r="E91" s="100"/>
      <c r="F91" s="100"/>
      <c r="G91" s="100"/>
      <c r="H91" s="100"/>
      <c r="I91" s="100"/>
      <c r="J91" s="100"/>
      <c r="K91" s="100"/>
      <c r="L91" s="100"/>
      <c r="M91" s="100"/>
      <c r="N91" s="177">
        <f>N123</f>
        <v>150000</v>
      </c>
      <c r="O91" s="178"/>
      <c r="P91" s="178"/>
      <c r="Q91" s="178"/>
      <c r="R91" s="136"/>
      <c r="T91" s="137"/>
      <c r="U91" s="137"/>
    </row>
    <row r="92" spans="2:47" s="8" customFormat="1" ht="19.95" customHeight="1">
      <c r="B92" s="134"/>
      <c r="C92" s="100"/>
      <c r="D92" s="135" t="s">
        <v>144</v>
      </c>
      <c r="E92" s="100"/>
      <c r="F92" s="100"/>
      <c r="G92" s="100"/>
      <c r="H92" s="100"/>
      <c r="I92" s="100"/>
      <c r="J92" s="100"/>
      <c r="K92" s="100"/>
      <c r="L92" s="100"/>
      <c r="M92" s="100"/>
      <c r="N92" s="177">
        <f>N125</f>
        <v>1900000</v>
      </c>
      <c r="O92" s="178"/>
      <c r="P92" s="178"/>
      <c r="Q92" s="178"/>
      <c r="R92" s="136"/>
      <c r="T92" s="137"/>
      <c r="U92" s="137"/>
    </row>
    <row r="93" spans="2:47" s="8" customFormat="1" ht="19.95" customHeight="1">
      <c r="B93" s="134"/>
      <c r="C93" s="100"/>
      <c r="D93" s="135" t="s">
        <v>145</v>
      </c>
      <c r="E93" s="100"/>
      <c r="F93" s="100"/>
      <c r="G93" s="100"/>
      <c r="H93" s="100"/>
      <c r="I93" s="100"/>
      <c r="J93" s="100"/>
      <c r="K93" s="100"/>
      <c r="L93" s="100"/>
      <c r="M93" s="100"/>
      <c r="N93" s="177">
        <f>N128</f>
        <v>5850000</v>
      </c>
      <c r="O93" s="178"/>
      <c r="P93" s="178"/>
      <c r="Q93" s="178"/>
      <c r="R93" s="136"/>
      <c r="T93" s="137"/>
      <c r="U93" s="137"/>
    </row>
    <row r="94" spans="2:47" s="8" customFormat="1" ht="19.95" customHeight="1">
      <c r="B94" s="134"/>
      <c r="C94" s="100"/>
      <c r="D94" s="135" t="s">
        <v>146</v>
      </c>
      <c r="E94" s="100"/>
      <c r="F94" s="100"/>
      <c r="G94" s="100"/>
      <c r="H94" s="100"/>
      <c r="I94" s="100"/>
      <c r="J94" s="100"/>
      <c r="K94" s="100"/>
      <c r="L94" s="100"/>
      <c r="M94" s="100"/>
      <c r="N94" s="177">
        <f>N132</f>
        <v>2250000</v>
      </c>
      <c r="O94" s="178"/>
      <c r="P94" s="178"/>
      <c r="Q94" s="178"/>
      <c r="R94" s="136"/>
      <c r="T94" s="137"/>
      <c r="U94" s="137"/>
    </row>
    <row r="95" spans="2:47" s="8" customFormat="1" ht="19.95" customHeight="1">
      <c r="B95" s="134"/>
      <c r="C95" s="100"/>
      <c r="D95" s="135" t="s">
        <v>147</v>
      </c>
      <c r="E95" s="100"/>
      <c r="F95" s="100"/>
      <c r="G95" s="100"/>
      <c r="H95" s="100"/>
      <c r="I95" s="100"/>
      <c r="J95" s="100"/>
      <c r="K95" s="100"/>
      <c r="L95" s="100"/>
      <c r="M95" s="100"/>
      <c r="N95" s="177">
        <f>N135</f>
        <v>437500</v>
      </c>
      <c r="O95" s="178"/>
      <c r="P95" s="178"/>
      <c r="Q95" s="178"/>
      <c r="R95" s="136"/>
      <c r="T95" s="137"/>
      <c r="U95" s="137"/>
    </row>
    <row r="96" spans="2:47" s="7" customFormat="1" ht="24.9" customHeight="1">
      <c r="B96" s="129"/>
      <c r="C96" s="130"/>
      <c r="D96" s="131" t="s">
        <v>148</v>
      </c>
      <c r="E96" s="130"/>
      <c r="F96" s="130"/>
      <c r="G96" s="130"/>
      <c r="H96" s="130"/>
      <c r="I96" s="130"/>
      <c r="J96" s="130"/>
      <c r="K96" s="130"/>
      <c r="L96" s="130"/>
      <c r="M96" s="130"/>
      <c r="N96" s="218">
        <f>N137</f>
        <v>450000</v>
      </c>
      <c r="O96" s="233"/>
      <c r="P96" s="233"/>
      <c r="Q96" s="233"/>
      <c r="R96" s="132"/>
      <c r="T96" s="133"/>
      <c r="U96" s="133"/>
    </row>
    <row r="97" spans="2:21" s="8" customFormat="1" ht="19.95" customHeight="1">
      <c r="B97" s="134"/>
      <c r="C97" s="100"/>
      <c r="D97" s="135" t="s">
        <v>150</v>
      </c>
      <c r="E97" s="100"/>
      <c r="F97" s="100"/>
      <c r="G97" s="100"/>
      <c r="H97" s="100"/>
      <c r="I97" s="100"/>
      <c r="J97" s="100"/>
      <c r="K97" s="100"/>
      <c r="L97" s="100"/>
      <c r="M97" s="100"/>
      <c r="N97" s="177">
        <f>N138</f>
        <v>150000</v>
      </c>
      <c r="O97" s="178"/>
      <c r="P97" s="178"/>
      <c r="Q97" s="178"/>
      <c r="R97" s="136"/>
      <c r="T97" s="137"/>
      <c r="U97" s="137"/>
    </row>
    <row r="98" spans="2:21" s="8" customFormat="1" ht="19.95" customHeight="1">
      <c r="B98" s="134"/>
      <c r="C98" s="100"/>
      <c r="D98" s="135" t="s">
        <v>151</v>
      </c>
      <c r="E98" s="100"/>
      <c r="F98" s="100"/>
      <c r="G98" s="100"/>
      <c r="H98" s="100"/>
      <c r="I98" s="100"/>
      <c r="J98" s="100"/>
      <c r="K98" s="100"/>
      <c r="L98" s="100"/>
      <c r="M98" s="100"/>
      <c r="N98" s="177">
        <f>N140</f>
        <v>250000</v>
      </c>
      <c r="O98" s="178"/>
      <c r="P98" s="178"/>
      <c r="Q98" s="178"/>
      <c r="R98" s="136"/>
      <c r="T98" s="137"/>
      <c r="U98" s="137"/>
    </row>
    <row r="99" spans="2:21" s="8" customFormat="1" ht="19.95" customHeight="1">
      <c r="B99" s="134"/>
      <c r="C99" s="100"/>
      <c r="D99" s="135" t="s">
        <v>152</v>
      </c>
      <c r="E99" s="100"/>
      <c r="F99" s="100"/>
      <c r="G99" s="100"/>
      <c r="H99" s="100"/>
      <c r="I99" s="100"/>
      <c r="J99" s="100"/>
      <c r="K99" s="100"/>
      <c r="L99" s="100"/>
      <c r="M99" s="100"/>
      <c r="N99" s="177">
        <f>N143</f>
        <v>50000</v>
      </c>
      <c r="O99" s="178"/>
      <c r="P99" s="178"/>
      <c r="Q99" s="178"/>
      <c r="R99" s="136"/>
      <c r="T99" s="137"/>
      <c r="U99" s="137"/>
    </row>
    <row r="100" spans="2:21" s="1" customFormat="1" ht="21.75" customHeight="1">
      <c r="B100" s="32"/>
      <c r="C100" s="33"/>
      <c r="D100" s="33"/>
      <c r="E100" s="33"/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4"/>
      <c r="T100" s="126"/>
      <c r="U100" s="126"/>
    </row>
    <row r="101" spans="2:21" s="1" customFormat="1" ht="29.25" customHeight="1">
      <c r="B101" s="32"/>
      <c r="C101" s="128" t="s">
        <v>154</v>
      </c>
      <c r="D101" s="33"/>
      <c r="E101" s="33"/>
      <c r="F101" s="33"/>
      <c r="G101" s="33"/>
      <c r="H101" s="33"/>
      <c r="I101" s="33"/>
      <c r="J101" s="33"/>
      <c r="K101" s="33"/>
      <c r="L101" s="33"/>
      <c r="M101" s="33"/>
      <c r="N101" s="229">
        <v>0</v>
      </c>
      <c r="O101" s="230"/>
      <c r="P101" s="230"/>
      <c r="Q101" s="230"/>
      <c r="R101" s="34"/>
      <c r="T101" s="138"/>
      <c r="U101" s="139" t="s">
        <v>38</v>
      </c>
    </row>
    <row r="102" spans="2:21" s="1" customFormat="1" ht="18" customHeight="1">
      <c r="B102" s="32"/>
      <c r="C102" s="33"/>
      <c r="D102" s="33"/>
      <c r="E102" s="33"/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3"/>
      <c r="Q102" s="33"/>
      <c r="R102" s="34"/>
      <c r="T102" s="126"/>
      <c r="U102" s="126"/>
    </row>
    <row r="103" spans="2:21" s="1" customFormat="1" ht="29.25" customHeight="1">
      <c r="B103" s="32"/>
      <c r="C103" s="114" t="s">
        <v>124</v>
      </c>
      <c r="D103" s="115"/>
      <c r="E103" s="115"/>
      <c r="F103" s="115"/>
      <c r="G103" s="115"/>
      <c r="H103" s="115"/>
      <c r="I103" s="115"/>
      <c r="J103" s="115"/>
      <c r="K103" s="115"/>
      <c r="L103" s="170">
        <f>ROUND(SUM(N89+N101),2)</f>
        <v>11037500</v>
      </c>
      <c r="M103" s="170"/>
      <c r="N103" s="170"/>
      <c r="O103" s="170"/>
      <c r="P103" s="170"/>
      <c r="Q103" s="170"/>
      <c r="R103" s="34"/>
      <c r="T103" s="126"/>
      <c r="U103" s="126"/>
    </row>
    <row r="104" spans="2:21" s="1" customFormat="1" ht="6.9" customHeight="1">
      <c r="B104" s="56"/>
      <c r="C104" s="57"/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  <c r="P104" s="57"/>
      <c r="Q104" s="57"/>
      <c r="R104" s="58"/>
      <c r="T104" s="126"/>
      <c r="U104" s="126"/>
    </row>
    <row r="108" spans="2:21" s="1" customFormat="1" ht="6.9" customHeight="1">
      <c r="B108" s="59"/>
      <c r="C108" s="60"/>
      <c r="D108" s="60"/>
      <c r="E108" s="60"/>
      <c r="F108" s="60"/>
      <c r="G108" s="60"/>
      <c r="H108" s="60"/>
      <c r="I108" s="60"/>
      <c r="J108" s="60"/>
      <c r="K108" s="60"/>
      <c r="L108" s="60"/>
      <c r="M108" s="60"/>
      <c r="N108" s="60"/>
      <c r="O108" s="60"/>
      <c r="P108" s="60"/>
      <c r="Q108" s="60"/>
      <c r="R108" s="61"/>
    </row>
    <row r="109" spans="2:21" s="1" customFormat="1" ht="36.9" customHeight="1">
      <c r="B109" s="32"/>
      <c r="C109" s="196" t="s">
        <v>155</v>
      </c>
      <c r="D109" s="225"/>
      <c r="E109" s="225"/>
      <c r="F109" s="225"/>
      <c r="G109" s="225"/>
      <c r="H109" s="225"/>
      <c r="I109" s="225"/>
      <c r="J109" s="225"/>
      <c r="K109" s="225"/>
      <c r="L109" s="225"/>
      <c r="M109" s="225"/>
      <c r="N109" s="225"/>
      <c r="O109" s="225"/>
      <c r="P109" s="225"/>
      <c r="Q109" s="225"/>
      <c r="R109" s="34"/>
    </row>
    <row r="110" spans="2:21" s="1" customFormat="1" ht="6.9" customHeight="1">
      <c r="B110" s="32"/>
      <c r="C110" s="33"/>
      <c r="D110" s="33"/>
      <c r="E110" s="33"/>
      <c r="F110" s="33"/>
      <c r="G110" s="33"/>
      <c r="H110" s="33"/>
      <c r="I110" s="33"/>
      <c r="J110" s="33"/>
      <c r="K110" s="33"/>
      <c r="L110" s="33"/>
      <c r="M110" s="33"/>
      <c r="N110" s="33"/>
      <c r="O110" s="33"/>
      <c r="P110" s="33"/>
      <c r="Q110" s="33"/>
      <c r="R110" s="34"/>
    </row>
    <row r="111" spans="2:21" s="1" customFormat="1" ht="30" customHeight="1">
      <c r="B111" s="32"/>
      <c r="C111" s="29" t="s">
        <v>17</v>
      </c>
      <c r="D111" s="33"/>
      <c r="E111" s="33"/>
      <c r="F111" s="231" t="str">
        <f>F6</f>
        <v>Dětské sportovně-kulturní centrum Staré Brno</v>
      </c>
      <c r="G111" s="232"/>
      <c r="H111" s="232"/>
      <c r="I111" s="232"/>
      <c r="J111" s="232"/>
      <c r="K111" s="232"/>
      <c r="L111" s="232"/>
      <c r="M111" s="232"/>
      <c r="N111" s="232"/>
      <c r="O111" s="232"/>
      <c r="P111" s="232"/>
      <c r="Q111" s="33"/>
      <c r="R111" s="34"/>
    </row>
    <row r="112" spans="2:21" ht="30" customHeight="1">
      <c r="B112" s="23"/>
      <c r="C112" s="29" t="s">
        <v>131</v>
      </c>
      <c r="D112" s="25"/>
      <c r="E112" s="25"/>
      <c r="F112" s="231" t="s">
        <v>132</v>
      </c>
      <c r="G112" s="204"/>
      <c r="H112" s="204"/>
      <c r="I112" s="204"/>
      <c r="J112" s="204"/>
      <c r="K112" s="204"/>
      <c r="L112" s="204"/>
      <c r="M112" s="204"/>
      <c r="N112" s="204"/>
      <c r="O112" s="204"/>
      <c r="P112" s="204"/>
      <c r="Q112" s="25"/>
      <c r="R112" s="24"/>
    </row>
    <row r="113" spans="2:65" s="1" customFormat="1" ht="36.9" customHeight="1">
      <c r="B113" s="32"/>
      <c r="C113" s="66" t="s">
        <v>133</v>
      </c>
      <c r="D113" s="33"/>
      <c r="E113" s="33"/>
      <c r="F113" s="198" t="str">
        <f>F8</f>
        <v>SO01.02 - Blok Společenský sál</v>
      </c>
      <c r="G113" s="225"/>
      <c r="H113" s="225"/>
      <c r="I113" s="225"/>
      <c r="J113" s="225"/>
      <c r="K113" s="225"/>
      <c r="L113" s="225"/>
      <c r="M113" s="225"/>
      <c r="N113" s="225"/>
      <c r="O113" s="225"/>
      <c r="P113" s="225"/>
      <c r="Q113" s="33"/>
      <c r="R113" s="34"/>
    </row>
    <row r="114" spans="2:65" s="1" customFormat="1" ht="6.9" customHeight="1"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33"/>
      <c r="M114" s="33"/>
      <c r="N114" s="33"/>
      <c r="O114" s="33"/>
      <c r="P114" s="33"/>
      <c r="Q114" s="33"/>
      <c r="R114" s="34"/>
    </row>
    <row r="115" spans="2:65" s="1" customFormat="1" ht="18" customHeight="1">
      <c r="B115" s="32"/>
      <c r="C115" s="29" t="s">
        <v>22</v>
      </c>
      <c r="D115" s="33"/>
      <c r="E115" s="33"/>
      <c r="F115" s="27" t="str">
        <f>F10</f>
        <v>Brno</v>
      </c>
      <c r="G115" s="33"/>
      <c r="H115" s="33"/>
      <c r="I115" s="33"/>
      <c r="J115" s="33"/>
      <c r="K115" s="29" t="s">
        <v>24</v>
      </c>
      <c r="L115" s="33"/>
      <c r="M115" s="226" t="str">
        <f>IF(O10="","",O10)</f>
        <v>17. 2. 2018</v>
      </c>
      <c r="N115" s="226"/>
      <c r="O115" s="226"/>
      <c r="P115" s="226"/>
      <c r="Q115" s="33"/>
      <c r="R115" s="34"/>
    </row>
    <row r="116" spans="2:65" s="1" customFormat="1" ht="6.9" customHeight="1">
      <c r="B116" s="32"/>
      <c r="C116" s="33"/>
      <c r="D116" s="33"/>
      <c r="E116" s="33"/>
      <c r="F116" s="33"/>
      <c r="G116" s="33"/>
      <c r="H116" s="33"/>
      <c r="I116" s="33"/>
      <c r="J116" s="33"/>
      <c r="K116" s="33"/>
      <c r="L116" s="33"/>
      <c r="M116" s="33"/>
      <c r="N116" s="33"/>
      <c r="O116" s="33"/>
      <c r="P116" s="33"/>
      <c r="Q116" s="33"/>
      <c r="R116" s="34"/>
    </row>
    <row r="117" spans="2:65" s="1" customFormat="1" ht="13.2">
      <c r="B117" s="32"/>
      <c r="C117" s="29" t="s">
        <v>26</v>
      </c>
      <c r="D117" s="33"/>
      <c r="E117" s="33"/>
      <c r="F117" s="27" t="str">
        <f>E13</f>
        <v xml:space="preserve"> </v>
      </c>
      <c r="G117" s="33"/>
      <c r="H117" s="33"/>
      <c r="I117" s="33"/>
      <c r="J117" s="33"/>
      <c r="K117" s="29" t="s">
        <v>31</v>
      </c>
      <c r="L117" s="33"/>
      <c r="M117" s="209" t="str">
        <f>E19</f>
        <v xml:space="preserve"> </v>
      </c>
      <c r="N117" s="209"/>
      <c r="O117" s="209"/>
      <c r="P117" s="209"/>
      <c r="Q117" s="209"/>
      <c r="R117" s="34"/>
    </row>
    <row r="118" spans="2:65" s="1" customFormat="1" ht="14.4" customHeight="1">
      <c r="B118" s="32"/>
      <c r="C118" s="29" t="s">
        <v>30</v>
      </c>
      <c r="D118" s="33"/>
      <c r="E118" s="33"/>
      <c r="F118" s="27" t="str">
        <f>IF(E16="","",E16)</f>
        <v xml:space="preserve"> </v>
      </c>
      <c r="G118" s="33"/>
      <c r="H118" s="33"/>
      <c r="I118" s="33"/>
      <c r="J118" s="33"/>
      <c r="K118" s="29" t="s">
        <v>33</v>
      </c>
      <c r="L118" s="33"/>
      <c r="M118" s="209" t="str">
        <f>E22</f>
        <v xml:space="preserve"> </v>
      </c>
      <c r="N118" s="209"/>
      <c r="O118" s="209"/>
      <c r="P118" s="209"/>
      <c r="Q118" s="209"/>
      <c r="R118" s="34"/>
    </row>
    <row r="119" spans="2:65" s="1" customFormat="1" ht="10.35" customHeight="1">
      <c r="B119" s="32"/>
      <c r="C119" s="33"/>
      <c r="D119" s="33"/>
      <c r="E119" s="33"/>
      <c r="F119" s="33"/>
      <c r="G119" s="33"/>
      <c r="H119" s="33"/>
      <c r="I119" s="33"/>
      <c r="J119" s="33"/>
      <c r="K119" s="33"/>
      <c r="L119" s="33"/>
      <c r="M119" s="33"/>
      <c r="N119" s="33"/>
      <c r="O119" s="33"/>
      <c r="P119" s="33"/>
      <c r="Q119" s="33"/>
      <c r="R119" s="34"/>
    </row>
    <row r="120" spans="2:65" s="9" customFormat="1" ht="29.25" customHeight="1">
      <c r="B120" s="140"/>
      <c r="C120" s="141" t="s">
        <v>156</v>
      </c>
      <c r="D120" s="142" t="s">
        <v>157</v>
      </c>
      <c r="E120" s="142" t="s">
        <v>56</v>
      </c>
      <c r="F120" s="227" t="s">
        <v>158</v>
      </c>
      <c r="G120" s="227"/>
      <c r="H120" s="227"/>
      <c r="I120" s="227"/>
      <c r="J120" s="142" t="s">
        <v>159</v>
      </c>
      <c r="K120" s="142" t="s">
        <v>160</v>
      </c>
      <c r="L120" s="227" t="s">
        <v>161</v>
      </c>
      <c r="M120" s="227"/>
      <c r="N120" s="227" t="s">
        <v>139</v>
      </c>
      <c r="O120" s="227"/>
      <c r="P120" s="227"/>
      <c r="Q120" s="228"/>
      <c r="R120" s="143"/>
      <c r="T120" s="77" t="s">
        <v>162</v>
      </c>
      <c r="U120" s="78" t="s">
        <v>38</v>
      </c>
      <c r="V120" s="78" t="s">
        <v>163</v>
      </c>
      <c r="W120" s="78" t="s">
        <v>164</v>
      </c>
      <c r="X120" s="78" t="s">
        <v>165</v>
      </c>
      <c r="Y120" s="78" t="s">
        <v>166</v>
      </c>
      <c r="Z120" s="78" t="s">
        <v>167</v>
      </c>
      <c r="AA120" s="79" t="s">
        <v>168</v>
      </c>
    </row>
    <row r="121" spans="2:65" s="1" customFormat="1" ht="29.25" customHeight="1">
      <c r="B121" s="32"/>
      <c r="C121" s="81" t="s">
        <v>135</v>
      </c>
      <c r="D121" s="33"/>
      <c r="E121" s="33"/>
      <c r="F121" s="33"/>
      <c r="G121" s="33"/>
      <c r="H121" s="33"/>
      <c r="I121" s="33"/>
      <c r="J121" s="33"/>
      <c r="K121" s="33"/>
      <c r="L121" s="33"/>
      <c r="M121" s="33"/>
      <c r="N121" s="215">
        <f>BK121</f>
        <v>11037500</v>
      </c>
      <c r="O121" s="216"/>
      <c r="P121" s="216"/>
      <c r="Q121" s="216"/>
      <c r="R121" s="34"/>
      <c r="T121" s="80"/>
      <c r="U121" s="48"/>
      <c r="V121" s="48"/>
      <c r="W121" s="144">
        <f>W122+W137</f>
        <v>0</v>
      </c>
      <c r="X121" s="48"/>
      <c r="Y121" s="144">
        <f>Y122+Y137</f>
        <v>0</v>
      </c>
      <c r="Z121" s="48"/>
      <c r="AA121" s="145">
        <f>AA122+AA137</f>
        <v>0</v>
      </c>
      <c r="AT121" s="19" t="s">
        <v>73</v>
      </c>
      <c r="AU121" s="19" t="s">
        <v>141</v>
      </c>
      <c r="BK121" s="146">
        <f>BK122+BK137</f>
        <v>11037500</v>
      </c>
    </row>
    <row r="122" spans="2:65" s="10" customFormat="1" ht="37.35" customHeight="1">
      <c r="B122" s="147"/>
      <c r="C122" s="148"/>
      <c r="D122" s="149" t="s">
        <v>142</v>
      </c>
      <c r="E122" s="149"/>
      <c r="F122" s="149"/>
      <c r="G122" s="149"/>
      <c r="H122" s="149"/>
      <c r="I122" s="149"/>
      <c r="J122" s="149"/>
      <c r="K122" s="149"/>
      <c r="L122" s="149"/>
      <c r="M122" s="149"/>
      <c r="N122" s="217">
        <f>BK122</f>
        <v>10587500</v>
      </c>
      <c r="O122" s="218"/>
      <c r="P122" s="218"/>
      <c r="Q122" s="218"/>
      <c r="R122" s="150"/>
      <c r="T122" s="151"/>
      <c r="U122" s="148"/>
      <c r="V122" s="148"/>
      <c r="W122" s="152">
        <f>W123+W125+W128+W132+W135</f>
        <v>0</v>
      </c>
      <c r="X122" s="148"/>
      <c r="Y122" s="152">
        <f>Y123+Y125+Y128+Y132+Y135</f>
        <v>0</v>
      </c>
      <c r="Z122" s="148"/>
      <c r="AA122" s="153">
        <f>AA123+AA125+AA128+AA132+AA135</f>
        <v>0</v>
      </c>
      <c r="AR122" s="154" t="s">
        <v>81</v>
      </c>
      <c r="AT122" s="155" t="s">
        <v>73</v>
      </c>
      <c r="AU122" s="155" t="s">
        <v>74</v>
      </c>
      <c r="AY122" s="154" t="s">
        <v>169</v>
      </c>
      <c r="BK122" s="156">
        <f>BK123+BK125+BK128+BK132+BK135</f>
        <v>10587500</v>
      </c>
    </row>
    <row r="123" spans="2:65" s="10" customFormat="1" ht="19.95" customHeight="1">
      <c r="B123" s="147"/>
      <c r="C123" s="148"/>
      <c r="D123" s="157" t="s">
        <v>143</v>
      </c>
      <c r="E123" s="157"/>
      <c r="F123" s="157"/>
      <c r="G123" s="157"/>
      <c r="H123" s="157"/>
      <c r="I123" s="157"/>
      <c r="J123" s="157"/>
      <c r="K123" s="157"/>
      <c r="L123" s="157"/>
      <c r="M123" s="157"/>
      <c r="N123" s="219">
        <f>BK123</f>
        <v>150000</v>
      </c>
      <c r="O123" s="220"/>
      <c r="P123" s="220"/>
      <c r="Q123" s="220"/>
      <c r="R123" s="150"/>
      <c r="T123" s="151"/>
      <c r="U123" s="148"/>
      <c r="V123" s="148"/>
      <c r="W123" s="152">
        <f>W124</f>
        <v>0</v>
      </c>
      <c r="X123" s="148"/>
      <c r="Y123" s="152">
        <f>Y124</f>
        <v>0</v>
      </c>
      <c r="Z123" s="148"/>
      <c r="AA123" s="153">
        <f>AA124</f>
        <v>0</v>
      </c>
      <c r="AR123" s="154" t="s">
        <v>81</v>
      </c>
      <c r="AT123" s="155" t="s">
        <v>73</v>
      </c>
      <c r="AU123" s="155" t="s">
        <v>81</v>
      </c>
      <c r="AY123" s="154" t="s">
        <v>169</v>
      </c>
      <c r="BK123" s="156">
        <f>BK124</f>
        <v>150000</v>
      </c>
    </row>
    <row r="124" spans="2:65" s="1" customFormat="1" ht="16.5" customHeight="1">
      <c r="B124" s="32"/>
      <c r="C124" s="158" t="s">
        <v>81</v>
      </c>
      <c r="D124" s="158" t="s">
        <v>170</v>
      </c>
      <c r="E124" s="159" t="s">
        <v>171</v>
      </c>
      <c r="F124" s="213" t="s">
        <v>172</v>
      </c>
      <c r="G124" s="213"/>
      <c r="H124" s="213"/>
      <c r="I124" s="213"/>
      <c r="J124" s="160" t="s">
        <v>173</v>
      </c>
      <c r="K124" s="161">
        <v>3</v>
      </c>
      <c r="L124" s="214">
        <v>50000</v>
      </c>
      <c r="M124" s="214"/>
      <c r="N124" s="214">
        <f>ROUND(L124*K124,2)</f>
        <v>150000</v>
      </c>
      <c r="O124" s="214"/>
      <c r="P124" s="214"/>
      <c r="Q124" s="214"/>
      <c r="R124" s="34"/>
      <c r="T124" s="162" t="s">
        <v>20</v>
      </c>
      <c r="U124" s="41" t="s">
        <v>39</v>
      </c>
      <c r="V124" s="163">
        <v>0</v>
      </c>
      <c r="W124" s="163">
        <f>V124*K124</f>
        <v>0</v>
      </c>
      <c r="X124" s="163">
        <v>0</v>
      </c>
      <c r="Y124" s="163">
        <f>X124*K124</f>
        <v>0</v>
      </c>
      <c r="Z124" s="163">
        <v>0</v>
      </c>
      <c r="AA124" s="164">
        <f>Z124*K124</f>
        <v>0</v>
      </c>
      <c r="AR124" s="19" t="s">
        <v>174</v>
      </c>
      <c r="AT124" s="19" t="s">
        <v>170</v>
      </c>
      <c r="AU124" s="19" t="s">
        <v>86</v>
      </c>
      <c r="AY124" s="19" t="s">
        <v>169</v>
      </c>
      <c r="BE124" s="165">
        <f>IF(U124="základní",N124,0)</f>
        <v>150000</v>
      </c>
      <c r="BF124" s="165">
        <f>IF(U124="snížená",N124,0)</f>
        <v>0</v>
      </c>
      <c r="BG124" s="165">
        <f>IF(U124="zákl. přenesená",N124,0)</f>
        <v>0</v>
      </c>
      <c r="BH124" s="165">
        <f>IF(U124="sníž. přenesená",N124,0)</f>
        <v>0</v>
      </c>
      <c r="BI124" s="165">
        <f>IF(U124="nulová",N124,0)</f>
        <v>0</v>
      </c>
      <c r="BJ124" s="19" t="s">
        <v>81</v>
      </c>
      <c r="BK124" s="165">
        <f>ROUND(L124*K124,2)</f>
        <v>150000</v>
      </c>
      <c r="BL124" s="19" t="s">
        <v>174</v>
      </c>
      <c r="BM124" s="19" t="s">
        <v>253</v>
      </c>
    </row>
    <row r="125" spans="2:65" s="10" customFormat="1" ht="29.85" customHeight="1">
      <c r="B125" s="147"/>
      <c r="C125" s="148"/>
      <c r="D125" s="157" t="s">
        <v>144</v>
      </c>
      <c r="E125" s="157"/>
      <c r="F125" s="157"/>
      <c r="G125" s="157"/>
      <c r="H125" s="157"/>
      <c r="I125" s="157"/>
      <c r="J125" s="157"/>
      <c r="K125" s="157"/>
      <c r="L125" s="157"/>
      <c r="M125" s="157"/>
      <c r="N125" s="221">
        <f>BK125</f>
        <v>1900000</v>
      </c>
      <c r="O125" s="222"/>
      <c r="P125" s="222"/>
      <c r="Q125" s="222"/>
      <c r="R125" s="150"/>
      <c r="T125" s="151"/>
      <c r="U125" s="148"/>
      <c r="V125" s="148"/>
      <c r="W125" s="152">
        <f>SUM(W126:W127)</f>
        <v>0</v>
      </c>
      <c r="X125" s="148"/>
      <c r="Y125" s="152">
        <f>SUM(Y126:Y127)</f>
        <v>0</v>
      </c>
      <c r="Z125" s="148"/>
      <c r="AA125" s="153">
        <f>SUM(AA126:AA127)</f>
        <v>0</v>
      </c>
      <c r="AR125" s="154" t="s">
        <v>81</v>
      </c>
      <c r="AT125" s="155" t="s">
        <v>73</v>
      </c>
      <c r="AU125" s="155" t="s">
        <v>81</v>
      </c>
      <c r="AY125" s="154" t="s">
        <v>169</v>
      </c>
      <c r="BK125" s="156">
        <f>SUM(BK126:BK127)</f>
        <v>1900000</v>
      </c>
    </row>
    <row r="126" spans="2:65" s="1" customFormat="1" ht="25.5" customHeight="1">
      <c r="B126" s="32"/>
      <c r="C126" s="158" t="s">
        <v>86</v>
      </c>
      <c r="D126" s="158" t="s">
        <v>170</v>
      </c>
      <c r="E126" s="159" t="s">
        <v>176</v>
      </c>
      <c r="F126" s="213" t="s">
        <v>177</v>
      </c>
      <c r="G126" s="213"/>
      <c r="H126" s="213"/>
      <c r="I126" s="213"/>
      <c r="J126" s="160" t="s">
        <v>173</v>
      </c>
      <c r="K126" s="161">
        <v>3</v>
      </c>
      <c r="L126" s="214">
        <v>300000</v>
      </c>
      <c r="M126" s="214"/>
      <c r="N126" s="214">
        <f>ROUND(L126*K126,2)</f>
        <v>900000</v>
      </c>
      <c r="O126" s="214"/>
      <c r="P126" s="214"/>
      <c r="Q126" s="214"/>
      <c r="R126" s="34"/>
      <c r="T126" s="162" t="s">
        <v>20</v>
      </c>
      <c r="U126" s="41" t="s">
        <v>39</v>
      </c>
      <c r="V126" s="163">
        <v>0</v>
      </c>
      <c r="W126" s="163">
        <f>V126*K126</f>
        <v>0</v>
      </c>
      <c r="X126" s="163">
        <v>0</v>
      </c>
      <c r="Y126" s="163">
        <f>X126*K126</f>
        <v>0</v>
      </c>
      <c r="Z126" s="163">
        <v>0</v>
      </c>
      <c r="AA126" s="164">
        <f>Z126*K126</f>
        <v>0</v>
      </c>
      <c r="AR126" s="19" t="s">
        <v>174</v>
      </c>
      <c r="AT126" s="19" t="s">
        <v>170</v>
      </c>
      <c r="AU126" s="19" t="s">
        <v>86</v>
      </c>
      <c r="AY126" s="19" t="s">
        <v>169</v>
      </c>
      <c r="BE126" s="165">
        <f>IF(U126="základní",N126,0)</f>
        <v>900000</v>
      </c>
      <c r="BF126" s="165">
        <f>IF(U126="snížená",N126,0)</f>
        <v>0</v>
      </c>
      <c r="BG126" s="165">
        <f>IF(U126="zákl. přenesená",N126,0)</f>
        <v>0</v>
      </c>
      <c r="BH126" s="165">
        <f>IF(U126="sníž. přenesená",N126,0)</f>
        <v>0</v>
      </c>
      <c r="BI126" s="165">
        <f>IF(U126="nulová",N126,0)</f>
        <v>0</v>
      </c>
      <c r="BJ126" s="19" t="s">
        <v>81</v>
      </c>
      <c r="BK126" s="165">
        <f>ROUND(L126*K126,2)</f>
        <v>900000</v>
      </c>
      <c r="BL126" s="19" t="s">
        <v>174</v>
      </c>
      <c r="BM126" s="19" t="s">
        <v>254</v>
      </c>
    </row>
    <row r="127" spans="2:65" s="1" customFormat="1" ht="16.5" customHeight="1">
      <c r="B127" s="32"/>
      <c r="C127" s="158" t="s">
        <v>179</v>
      </c>
      <c r="D127" s="158" t="s">
        <v>170</v>
      </c>
      <c r="E127" s="159" t="s">
        <v>180</v>
      </c>
      <c r="F127" s="213" t="s">
        <v>181</v>
      </c>
      <c r="G127" s="213"/>
      <c r="H127" s="213"/>
      <c r="I127" s="213"/>
      <c r="J127" s="160" t="s">
        <v>173</v>
      </c>
      <c r="K127" s="161">
        <v>2.5</v>
      </c>
      <c r="L127" s="214">
        <v>400000</v>
      </c>
      <c r="M127" s="214"/>
      <c r="N127" s="214">
        <f>ROUND(L127*K127,2)</f>
        <v>1000000</v>
      </c>
      <c r="O127" s="214"/>
      <c r="P127" s="214"/>
      <c r="Q127" s="214"/>
      <c r="R127" s="34"/>
      <c r="T127" s="162" t="s">
        <v>20</v>
      </c>
      <c r="U127" s="41" t="s">
        <v>39</v>
      </c>
      <c r="V127" s="163">
        <v>0</v>
      </c>
      <c r="W127" s="163">
        <f>V127*K127</f>
        <v>0</v>
      </c>
      <c r="X127" s="163">
        <v>0</v>
      </c>
      <c r="Y127" s="163">
        <f>X127*K127</f>
        <v>0</v>
      </c>
      <c r="Z127" s="163">
        <v>0</v>
      </c>
      <c r="AA127" s="164">
        <f>Z127*K127</f>
        <v>0</v>
      </c>
      <c r="AR127" s="19" t="s">
        <v>174</v>
      </c>
      <c r="AT127" s="19" t="s">
        <v>170</v>
      </c>
      <c r="AU127" s="19" t="s">
        <v>86</v>
      </c>
      <c r="AY127" s="19" t="s">
        <v>169</v>
      </c>
      <c r="BE127" s="165">
        <f>IF(U127="základní",N127,0)</f>
        <v>1000000</v>
      </c>
      <c r="BF127" s="165">
        <f>IF(U127="snížená",N127,0)</f>
        <v>0</v>
      </c>
      <c r="BG127" s="165">
        <f>IF(U127="zákl. přenesená",N127,0)</f>
        <v>0</v>
      </c>
      <c r="BH127" s="165">
        <f>IF(U127="sníž. přenesená",N127,0)</f>
        <v>0</v>
      </c>
      <c r="BI127" s="165">
        <f>IF(U127="nulová",N127,0)</f>
        <v>0</v>
      </c>
      <c r="BJ127" s="19" t="s">
        <v>81</v>
      </c>
      <c r="BK127" s="165">
        <f>ROUND(L127*K127,2)</f>
        <v>1000000</v>
      </c>
      <c r="BL127" s="19" t="s">
        <v>174</v>
      </c>
      <c r="BM127" s="19" t="s">
        <v>255</v>
      </c>
    </row>
    <row r="128" spans="2:65" s="10" customFormat="1" ht="29.85" customHeight="1">
      <c r="B128" s="147"/>
      <c r="C128" s="148"/>
      <c r="D128" s="157" t="s">
        <v>145</v>
      </c>
      <c r="E128" s="157"/>
      <c r="F128" s="157"/>
      <c r="G128" s="157"/>
      <c r="H128" s="157"/>
      <c r="I128" s="157"/>
      <c r="J128" s="157"/>
      <c r="K128" s="157"/>
      <c r="L128" s="157"/>
      <c r="M128" s="157"/>
      <c r="N128" s="221">
        <f>BK128</f>
        <v>5850000</v>
      </c>
      <c r="O128" s="222"/>
      <c r="P128" s="222"/>
      <c r="Q128" s="222"/>
      <c r="R128" s="150"/>
      <c r="T128" s="151"/>
      <c r="U128" s="148"/>
      <c r="V128" s="148"/>
      <c r="W128" s="152">
        <f>SUM(W129:W131)</f>
        <v>0</v>
      </c>
      <c r="X128" s="148"/>
      <c r="Y128" s="152">
        <f>SUM(Y129:Y131)</f>
        <v>0</v>
      </c>
      <c r="Z128" s="148"/>
      <c r="AA128" s="153">
        <f>SUM(AA129:AA131)</f>
        <v>0</v>
      </c>
      <c r="AR128" s="154" t="s">
        <v>81</v>
      </c>
      <c r="AT128" s="155" t="s">
        <v>73</v>
      </c>
      <c r="AU128" s="155" t="s">
        <v>81</v>
      </c>
      <c r="AY128" s="154" t="s">
        <v>169</v>
      </c>
      <c r="BK128" s="156">
        <f>SUM(BK129:BK131)</f>
        <v>5850000</v>
      </c>
    </row>
    <row r="129" spans="2:65" s="1" customFormat="1" ht="16.5" customHeight="1">
      <c r="B129" s="32"/>
      <c r="C129" s="158" t="s">
        <v>174</v>
      </c>
      <c r="D129" s="158" t="s">
        <v>170</v>
      </c>
      <c r="E129" s="159" t="s">
        <v>183</v>
      </c>
      <c r="F129" s="213" t="s">
        <v>184</v>
      </c>
      <c r="G129" s="213"/>
      <c r="H129" s="213"/>
      <c r="I129" s="213"/>
      <c r="J129" s="160" t="s">
        <v>173</v>
      </c>
      <c r="K129" s="161">
        <v>2</v>
      </c>
      <c r="L129" s="214">
        <v>750000</v>
      </c>
      <c r="M129" s="214"/>
      <c r="N129" s="214">
        <f>ROUND(L129*K129,2)</f>
        <v>1500000</v>
      </c>
      <c r="O129" s="214"/>
      <c r="P129" s="214"/>
      <c r="Q129" s="214"/>
      <c r="R129" s="34"/>
      <c r="T129" s="162" t="s">
        <v>20</v>
      </c>
      <c r="U129" s="41" t="s">
        <v>39</v>
      </c>
      <c r="V129" s="163">
        <v>0</v>
      </c>
      <c r="W129" s="163">
        <f>V129*K129</f>
        <v>0</v>
      </c>
      <c r="X129" s="163">
        <v>0</v>
      </c>
      <c r="Y129" s="163">
        <f>X129*K129</f>
        <v>0</v>
      </c>
      <c r="Z129" s="163">
        <v>0</v>
      </c>
      <c r="AA129" s="164">
        <f>Z129*K129</f>
        <v>0</v>
      </c>
      <c r="AR129" s="19" t="s">
        <v>174</v>
      </c>
      <c r="AT129" s="19" t="s">
        <v>170</v>
      </c>
      <c r="AU129" s="19" t="s">
        <v>86</v>
      </c>
      <c r="AY129" s="19" t="s">
        <v>169</v>
      </c>
      <c r="BE129" s="165">
        <f>IF(U129="základní",N129,0)</f>
        <v>1500000</v>
      </c>
      <c r="BF129" s="165">
        <f>IF(U129="snížená",N129,0)</f>
        <v>0</v>
      </c>
      <c r="BG129" s="165">
        <f>IF(U129="zákl. přenesená",N129,0)</f>
        <v>0</v>
      </c>
      <c r="BH129" s="165">
        <f>IF(U129="sníž. přenesená",N129,0)</f>
        <v>0</v>
      </c>
      <c r="BI129" s="165">
        <f>IF(U129="nulová",N129,0)</f>
        <v>0</v>
      </c>
      <c r="BJ129" s="19" t="s">
        <v>81</v>
      </c>
      <c r="BK129" s="165">
        <f>ROUND(L129*K129,2)</f>
        <v>1500000</v>
      </c>
      <c r="BL129" s="19" t="s">
        <v>174</v>
      </c>
      <c r="BM129" s="19" t="s">
        <v>256</v>
      </c>
    </row>
    <row r="130" spans="2:65" s="1" customFormat="1" ht="51" customHeight="1">
      <c r="B130" s="32"/>
      <c r="C130" s="158" t="s">
        <v>186</v>
      </c>
      <c r="D130" s="158" t="s">
        <v>170</v>
      </c>
      <c r="E130" s="159" t="s">
        <v>187</v>
      </c>
      <c r="F130" s="213" t="s">
        <v>188</v>
      </c>
      <c r="G130" s="213"/>
      <c r="H130" s="213"/>
      <c r="I130" s="213"/>
      <c r="J130" s="160" t="s">
        <v>189</v>
      </c>
      <c r="K130" s="161">
        <v>6</v>
      </c>
      <c r="L130" s="214">
        <v>600000</v>
      </c>
      <c r="M130" s="214"/>
      <c r="N130" s="214">
        <f>ROUND(L130*K130,2)</f>
        <v>3600000</v>
      </c>
      <c r="O130" s="214"/>
      <c r="P130" s="214"/>
      <c r="Q130" s="214"/>
      <c r="R130" s="34"/>
      <c r="T130" s="162" t="s">
        <v>20</v>
      </c>
      <c r="U130" s="41" t="s">
        <v>39</v>
      </c>
      <c r="V130" s="163">
        <v>0</v>
      </c>
      <c r="W130" s="163">
        <f>V130*K130</f>
        <v>0</v>
      </c>
      <c r="X130" s="163">
        <v>0</v>
      </c>
      <c r="Y130" s="163">
        <f>X130*K130</f>
        <v>0</v>
      </c>
      <c r="Z130" s="163">
        <v>0</v>
      </c>
      <c r="AA130" s="164">
        <f>Z130*K130</f>
        <v>0</v>
      </c>
      <c r="AR130" s="19" t="s">
        <v>174</v>
      </c>
      <c r="AT130" s="19" t="s">
        <v>170</v>
      </c>
      <c r="AU130" s="19" t="s">
        <v>86</v>
      </c>
      <c r="AY130" s="19" t="s">
        <v>169</v>
      </c>
      <c r="BE130" s="165">
        <f>IF(U130="základní",N130,0)</f>
        <v>3600000</v>
      </c>
      <c r="BF130" s="165">
        <f>IF(U130="snížená",N130,0)</f>
        <v>0</v>
      </c>
      <c r="BG130" s="165">
        <f>IF(U130="zákl. přenesená",N130,0)</f>
        <v>0</v>
      </c>
      <c r="BH130" s="165">
        <f>IF(U130="sníž. přenesená",N130,0)</f>
        <v>0</v>
      </c>
      <c r="BI130" s="165">
        <f>IF(U130="nulová",N130,0)</f>
        <v>0</v>
      </c>
      <c r="BJ130" s="19" t="s">
        <v>81</v>
      </c>
      <c r="BK130" s="165">
        <f>ROUND(L130*K130,2)</f>
        <v>3600000</v>
      </c>
      <c r="BL130" s="19" t="s">
        <v>174</v>
      </c>
      <c r="BM130" s="19" t="s">
        <v>257</v>
      </c>
    </row>
    <row r="131" spans="2:65" s="1" customFormat="1" ht="25.5" customHeight="1">
      <c r="B131" s="32"/>
      <c r="C131" s="158" t="s">
        <v>191</v>
      </c>
      <c r="D131" s="158" t="s">
        <v>170</v>
      </c>
      <c r="E131" s="159" t="s">
        <v>192</v>
      </c>
      <c r="F131" s="213" t="s">
        <v>193</v>
      </c>
      <c r="G131" s="213"/>
      <c r="H131" s="213"/>
      <c r="I131" s="213"/>
      <c r="J131" s="160" t="s">
        <v>189</v>
      </c>
      <c r="K131" s="161">
        <v>5</v>
      </c>
      <c r="L131" s="214">
        <v>150000</v>
      </c>
      <c r="M131" s="214"/>
      <c r="N131" s="214">
        <f>ROUND(L131*K131,2)</f>
        <v>750000</v>
      </c>
      <c r="O131" s="214"/>
      <c r="P131" s="214"/>
      <c r="Q131" s="214"/>
      <c r="R131" s="34"/>
      <c r="T131" s="162" t="s">
        <v>20</v>
      </c>
      <c r="U131" s="41" t="s">
        <v>39</v>
      </c>
      <c r="V131" s="163">
        <v>0</v>
      </c>
      <c r="W131" s="163">
        <f>V131*K131</f>
        <v>0</v>
      </c>
      <c r="X131" s="163">
        <v>0</v>
      </c>
      <c r="Y131" s="163">
        <f>X131*K131</f>
        <v>0</v>
      </c>
      <c r="Z131" s="163">
        <v>0</v>
      </c>
      <c r="AA131" s="164">
        <f>Z131*K131</f>
        <v>0</v>
      </c>
      <c r="AR131" s="19" t="s">
        <v>174</v>
      </c>
      <c r="AT131" s="19" t="s">
        <v>170</v>
      </c>
      <c r="AU131" s="19" t="s">
        <v>86</v>
      </c>
      <c r="AY131" s="19" t="s">
        <v>169</v>
      </c>
      <c r="BE131" s="165">
        <f>IF(U131="základní",N131,0)</f>
        <v>750000</v>
      </c>
      <c r="BF131" s="165">
        <f>IF(U131="snížená",N131,0)</f>
        <v>0</v>
      </c>
      <c r="BG131" s="165">
        <f>IF(U131="zákl. přenesená",N131,0)</f>
        <v>0</v>
      </c>
      <c r="BH131" s="165">
        <f>IF(U131="sníž. přenesená",N131,0)</f>
        <v>0</v>
      </c>
      <c r="BI131" s="165">
        <f>IF(U131="nulová",N131,0)</f>
        <v>0</v>
      </c>
      <c r="BJ131" s="19" t="s">
        <v>81</v>
      </c>
      <c r="BK131" s="165">
        <f>ROUND(L131*K131,2)</f>
        <v>750000</v>
      </c>
      <c r="BL131" s="19" t="s">
        <v>174</v>
      </c>
      <c r="BM131" s="19" t="s">
        <v>258</v>
      </c>
    </row>
    <row r="132" spans="2:65" s="10" customFormat="1" ht="29.85" customHeight="1">
      <c r="B132" s="147"/>
      <c r="C132" s="148"/>
      <c r="D132" s="157" t="s">
        <v>146</v>
      </c>
      <c r="E132" s="157"/>
      <c r="F132" s="157"/>
      <c r="G132" s="157"/>
      <c r="H132" s="157"/>
      <c r="I132" s="157"/>
      <c r="J132" s="157"/>
      <c r="K132" s="157"/>
      <c r="L132" s="157"/>
      <c r="M132" s="157"/>
      <c r="N132" s="221">
        <f>BK132</f>
        <v>2250000</v>
      </c>
      <c r="O132" s="222"/>
      <c r="P132" s="222"/>
      <c r="Q132" s="222"/>
      <c r="R132" s="150"/>
      <c r="T132" s="151"/>
      <c r="U132" s="148"/>
      <c r="V132" s="148"/>
      <c r="W132" s="152">
        <f>SUM(W133:W134)</f>
        <v>0</v>
      </c>
      <c r="X132" s="148"/>
      <c r="Y132" s="152">
        <f>SUM(Y133:Y134)</f>
        <v>0</v>
      </c>
      <c r="Z132" s="148"/>
      <c r="AA132" s="153">
        <f>SUM(AA133:AA134)</f>
        <v>0</v>
      </c>
      <c r="AR132" s="154" t="s">
        <v>81</v>
      </c>
      <c r="AT132" s="155" t="s">
        <v>73</v>
      </c>
      <c r="AU132" s="155" t="s">
        <v>81</v>
      </c>
      <c r="AY132" s="154" t="s">
        <v>169</v>
      </c>
      <c r="BK132" s="156">
        <f>SUM(BK133:BK134)</f>
        <v>2250000</v>
      </c>
    </row>
    <row r="133" spans="2:65" s="1" customFormat="1" ht="16.5" customHeight="1">
      <c r="B133" s="32"/>
      <c r="C133" s="158" t="s">
        <v>195</v>
      </c>
      <c r="D133" s="158" t="s">
        <v>170</v>
      </c>
      <c r="E133" s="159" t="s">
        <v>201</v>
      </c>
      <c r="F133" s="213" t="s">
        <v>202</v>
      </c>
      <c r="G133" s="213"/>
      <c r="H133" s="213"/>
      <c r="I133" s="213"/>
      <c r="J133" s="160" t="s">
        <v>173</v>
      </c>
      <c r="K133" s="161">
        <v>2.5</v>
      </c>
      <c r="L133" s="214">
        <v>450000</v>
      </c>
      <c r="M133" s="214"/>
      <c r="N133" s="214">
        <f>ROUND(L133*K133,2)</f>
        <v>1125000</v>
      </c>
      <c r="O133" s="214"/>
      <c r="P133" s="214"/>
      <c r="Q133" s="214"/>
      <c r="R133" s="34"/>
      <c r="T133" s="162" t="s">
        <v>20</v>
      </c>
      <c r="U133" s="41" t="s">
        <v>39</v>
      </c>
      <c r="V133" s="163">
        <v>0</v>
      </c>
      <c r="W133" s="163">
        <f>V133*K133</f>
        <v>0</v>
      </c>
      <c r="X133" s="163">
        <v>0</v>
      </c>
      <c r="Y133" s="163">
        <f>X133*K133</f>
        <v>0</v>
      </c>
      <c r="Z133" s="163">
        <v>0</v>
      </c>
      <c r="AA133" s="164">
        <f>Z133*K133</f>
        <v>0</v>
      </c>
      <c r="AR133" s="19" t="s">
        <v>174</v>
      </c>
      <c r="AT133" s="19" t="s">
        <v>170</v>
      </c>
      <c r="AU133" s="19" t="s">
        <v>86</v>
      </c>
      <c r="AY133" s="19" t="s">
        <v>169</v>
      </c>
      <c r="BE133" s="165">
        <f>IF(U133="základní",N133,0)</f>
        <v>1125000</v>
      </c>
      <c r="BF133" s="165">
        <f>IF(U133="snížená",N133,0)</f>
        <v>0</v>
      </c>
      <c r="BG133" s="165">
        <f>IF(U133="zákl. přenesená",N133,0)</f>
        <v>0</v>
      </c>
      <c r="BH133" s="165">
        <f>IF(U133="sníž. přenesená",N133,0)</f>
        <v>0</v>
      </c>
      <c r="BI133" s="165">
        <f>IF(U133="nulová",N133,0)</f>
        <v>0</v>
      </c>
      <c r="BJ133" s="19" t="s">
        <v>81</v>
      </c>
      <c r="BK133" s="165">
        <f>ROUND(L133*K133,2)</f>
        <v>1125000</v>
      </c>
      <c r="BL133" s="19" t="s">
        <v>174</v>
      </c>
      <c r="BM133" s="19" t="s">
        <v>259</v>
      </c>
    </row>
    <row r="134" spans="2:65" s="1" customFormat="1" ht="25.5" customHeight="1">
      <c r="B134" s="32"/>
      <c r="C134" s="158" t="s">
        <v>200</v>
      </c>
      <c r="D134" s="158" t="s">
        <v>170</v>
      </c>
      <c r="E134" s="159" t="s">
        <v>205</v>
      </c>
      <c r="F134" s="213" t="s">
        <v>206</v>
      </c>
      <c r="G134" s="213"/>
      <c r="H134" s="213"/>
      <c r="I134" s="213"/>
      <c r="J134" s="160" t="s">
        <v>173</v>
      </c>
      <c r="K134" s="161">
        <v>2.5</v>
      </c>
      <c r="L134" s="214">
        <v>450000</v>
      </c>
      <c r="M134" s="214"/>
      <c r="N134" s="214">
        <f>ROUND(L134*K134,2)</f>
        <v>1125000</v>
      </c>
      <c r="O134" s="214"/>
      <c r="P134" s="214"/>
      <c r="Q134" s="214"/>
      <c r="R134" s="34"/>
      <c r="T134" s="162" t="s">
        <v>20</v>
      </c>
      <c r="U134" s="41" t="s">
        <v>39</v>
      </c>
      <c r="V134" s="163">
        <v>0</v>
      </c>
      <c r="W134" s="163">
        <f>V134*K134</f>
        <v>0</v>
      </c>
      <c r="X134" s="163">
        <v>0</v>
      </c>
      <c r="Y134" s="163">
        <f>X134*K134</f>
        <v>0</v>
      </c>
      <c r="Z134" s="163">
        <v>0</v>
      </c>
      <c r="AA134" s="164">
        <f>Z134*K134</f>
        <v>0</v>
      </c>
      <c r="AR134" s="19" t="s">
        <v>174</v>
      </c>
      <c r="AT134" s="19" t="s">
        <v>170</v>
      </c>
      <c r="AU134" s="19" t="s">
        <v>86</v>
      </c>
      <c r="AY134" s="19" t="s">
        <v>169</v>
      </c>
      <c r="BE134" s="165">
        <f>IF(U134="základní",N134,0)</f>
        <v>1125000</v>
      </c>
      <c r="BF134" s="165">
        <f>IF(U134="snížená",N134,0)</f>
        <v>0</v>
      </c>
      <c r="BG134" s="165">
        <f>IF(U134="zákl. přenesená",N134,0)</f>
        <v>0</v>
      </c>
      <c r="BH134" s="165">
        <f>IF(U134="sníž. přenesená",N134,0)</f>
        <v>0</v>
      </c>
      <c r="BI134" s="165">
        <f>IF(U134="nulová",N134,0)</f>
        <v>0</v>
      </c>
      <c r="BJ134" s="19" t="s">
        <v>81</v>
      </c>
      <c r="BK134" s="165">
        <f>ROUND(L134*K134,2)</f>
        <v>1125000</v>
      </c>
      <c r="BL134" s="19" t="s">
        <v>174</v>
      </c>
      <c r="BM134" s="19" t="s">
        <v>260</v>
      </c>
    </row>
    <row r="135" spans="2:65" s="10" customFormat="1" ht="29.85" customHeight="1">
      <c r="B135" s="147"/>
      <c r="C135" s="148"/>
      <c r="D135" s="157" t="s">
        <v>147</v>
      </c>
      <c r="E135" s="157"/>
      <c r="F135" s="157"/>
      <c r="G135" s="157"/>
      <c r="H135" s="157"/>
      <c r="I135" s="157"/>
      <c r="J135" s="157"/>
      <c r="K135" s="157"/>
      <c r="L135" s="157"/>
      <c r="M135" s="157"/>
      <c r="N135" s="221">
        <f>BK135</f>
        <v>437500</v>
      </c>
      <c r="O135" s="222"/>
      <c r="P135" s="222"/>
      <c r="Q135" s="222"/>
      <c r="R135" s="150"/>
      <c r="T135" s="151"/>
      <c r="U135" s="148"/>
      <c r="V135" s="148"/>
      <c r="W135" s="152">
        <f>W136</f>
        <v>0</v>
      </c>
      <c r="X135" s="148"/>
      <c r="Y135" s="152">
        <f>Y136</f>
        <v>0</v>
      </c>
      <c r="Z135" s="148"/>
      <c r="AA135" s="153">
        <f>AA136</f>
        <v>0</v>
      </c>
      <c r="AR135" s="154" t="s">
        <v>81</v>
      </c>
      <c r="AT135" s="155" t="s">
        <v>73</v>
      </c>
      <c r="AU135" s="155" t="s">
        <v>81</v>
      </c>
      <c r="AY135" s="154" t="s">
        <v>169</v>
      </c>
      <c r="BK135" s="156">
        <f>BK136</f>
        <v>437500</v>
      </c>
    </row>
    <row r="136" spans="2:65" s="1" customFormat="1" ht="38.25" customHeight="1">
      <c r="B136" s="32"/>
      <c r="C136" s="158" t="s">
        <v>204</v>
      </c>
      <c r="D136" s="158" t="s">
        <v>170</v>
      </c>
      <c r="E136" s="159" t="s">
        <v>218</v>
      </c>
      <c r="F136" s="213" t="s">
        <v>261</v>
      </c>
      <c r="G136" s="213"/>
      <c r="H136" s="213"/>
      <c r="I136" s="213"/>
      <c r="J136" s="160" t="s">
        <v>173</v>
      </c>
      <c r="K136" s="161">
        <v>2.5</v>
      </c>
      <c r="L136" s="214">
        <v>175000</v>
      </c>
      <c r="M136" s="214"/>
      <c r="N136" s="214">
        <f>ROUND(L136*K136,2)</f>
        <v>437500</v>
      </c>
      <c r="O136" s="214"/>
      <c r="P136" s="214"/>
      <c r="Q136" s="214"/>
      <c r="R136" s="34"/>
      <c r="T136" s="162" t="s">
        <v>20</v>
      </c>
      <c r="U136" s="41" t="s">
        <v>39</v>
      </c>
      <c r="V136" s="163">
        <v>0</v>
      </c>
      <c r="W136" s="163">
        <f>V136*K136</f>
        <v>0</v>
      </c>
      <c r="X136" s="163">
        <v>0</v>
      </c>
      <c r="Y136" s="163">
        <f>X136*K136</f>
        <v>0</v>
      </c>
      <c r="Z136" s="163">
        <v>0</v>
      </c>
      <c r="AA136" s="164">
        <f>Z136*K136</f>
        <v>0</v>
      </c>
      <c r="AR136" s="19" t="s">
        <v>174</v>
      </c>
      <c r="AT136" s="19" t="s">
        <v>170</v>
      </c>
      <c r="AU136" s="19" t="s">
        <v>86</v>
      </c>
      <c r="AY136" s="19" t="s">
        <v>169</v>
      </c>
      <c r="BE136" s="165">
        <f>IF(U136="základní",N136,0)</f>
        <v>437500</v>
      </c>
      <c r="BF136" s="165">
        <f>IF(U136="snížená",N136,0)</f>
        <v>0</v>
      </c>
      <c r="BG136" s="165">
        <f>IF(U136="zákl. přenesená",N136,0)</f>
        <v>0</v>
      </c>
      <c r="BH136" s="165">
        <f>IF(U136="sníž. přenesená",N136,0)</f>
        <v>0</v>
      </c>
      <c r="BI136" s="165">
        <f>IF(U136="nulová",N136,0)</f>
        <v>0</v>
      </c>
      <c r="BJ136" s="19" t="s">
        <v>81</v>
      </c>
      <c r="BK136" s="165">
        <f>ROUND(L136*K136,2)</f>
        <v>437500</v>
      </c>
      <c r="BL136" s="19" t="s">
        <v>174</v>
      </c>
      <c r="BM136" s="19" t="s">
        <v>262</v>
      </c>
    </row>
    <row r="137" spans="2:65" s="10" customFormat="1" ht="37.35" customHeight="1">
      <c r="B137" s="147"/>
      <c r="C137" s="148"/>
      <c r="D137" s="149" t="s">
        <v>148</v>
      </c>
      <c r="E137" s="149"/>
      <c r="F137" s="149"/>
      <c r="G137" s="149"/>
      <c r="H137" s="149"/>
      <c r="I137" s="149"/>
      <c r="J137" s="149"/>
      <c r="K137" s="149"/>
      <c r="L137" s="149"/>
      <c r="M137" s="149"/>
      <c r="N137" s="223">
        <f>BK137</f>
        <v>450000</v>
      </c>
      <c r="O137" s="224"/>
      <c r="P137" s="224"/>
      <c r="Q137" s="224"/>
      <c r="R137" s="150"/>
      <c r="T137" s="151"/>
      <c r="U137" s="148"/>
      <c r="V137" s="148"/>
      <c r="W137" s="152">
        <f>W138+W140+W143</f>
        <v>0</v>
      </c>
      <c r="X137" s="148"/>
      <c r="Y137" s="152">
        <f>Y138+Y140+Y143</f>
        <v>0</v>
      </c>
      <c r="Z137" s="148"/>
      <c r="AA137" s="153">
        <f>AA138+AA140+AA143</f>
        <v>0</v>
      </c>
      <c r="AR137" s="154" t="s">
        <v>86</v>
      </c>
      <c r="AT137" s="155" t="s">
        <v>73</v>
      </c>
      <c r="AU137" s="155" t="s">
        <v>74</v>
      </c>
      <c r="AY137" s="154" t="s">
        <v>169</v>
      </c>
      <c r="BK137" s="156">
        <f>BK138+BK140+BK143</f>
        <v>450000</v>
      </c>
    </row>
    <row r="138" spans="2:65" s="10" customFormat="1" ht="19.95" customHeight="1">
      <c r="B138" s="147"/>
      <c r="C138" s="148"/>
      <c r="D138" s="157" t="s">
        <v>150</v>
      </c>
      <c r="E138" s="157"/>
      <c r="F138" s="157"/>
      <c r="G138" s="157"/>
      <c r="H138" s="157"/>
      <c r="I138" s="157"/>
      <c r="J138" s="157"/>
      <c r="K138" s="157"/>
      <c r="L138" s="157"/>
      <c r="M138" s="157"/>
      <c r="N138" s="219">
        <f>BK138</f>
        <v>150000</v>
      </c>
      <c r="O138" s="220"/>
      <c r="P138" s="220"/>
      <c r="Q138" s="220"/>
      <c r="R138" s="150"/>
      <c r="T138" s="151"/>
      <c r="U138" s="148"/>
      <c r="V138" s="148"/>
      <c r="W138" s="152">
        <f>W139</f>
        <v>0</v>
      </c>
      <c r="X138" s="148"/>
      <c r="Y138" s="152">
        <f>Y139</f>
        <v>0</v>
      </c>
      <c r="Z138" s="148"/>
      <c r="AA138" s="153">
        <f>AA139</f>
        <v>0</v>
      </c>
      <c r="AR138" s="154" t="s">
        <v>86</v>
      </c>
      <c r="AT138" s="155" t="s">
        <v>73</v>
      </c>
      <c r="AU138" s="155" t="s">
        <v>81</v>
      </c>
      <c r="AY138" s="154" t="s">
        <v>169</v>
      </c>
      <c r="BK138" s="156">
        <f>BK139</f>
        <v>150000</v>
      </c>
    </row>
    <row r="139" spans="2:65" s="1" customFormat="1" ht="16.5" customHeight="1">
      <c r="B139" s="32"/>
      <c r="C139" s="158" t="s">
        <v>217</v>
      </c>
      <c r="D139" s="158" t="s">
        <v>170</v>
      </c>
      <c r="E139" s="159" t="s">
        <v>233</v>
      </c>
      <c r="F139" s="213" t="s">
        <v>234</v>
      </c>
      <c r="G139" s="213"/>
      <c r="H139" s="213"/>
      <c r="I139" s="213"/>
      <c r="J139" s="160" t="s">
        <v>173</v>
      </c>
      <c r="K139" s="161">
        <v>1</v>
      </c>
      <c r="L139" s="214">
        <v>150000</v>
      </c>
      <c r="M139" s="214"/>
      <c r="N139" s="214">
        <f>ROUND(L139*K139,2)</f>
        <v>150000</v>
      </c>
      <c r="O139" s="214"/>
      <c r="P139" s="214"/>
      <c r="Q139" s="214"/>
      <c r="R139" s="34"/>
      <c r="T139" s="162" t="s">
        <v>20</v>
      </c>
      <c r="U139" s="41" t="s">
        <v>39</v>
      </c>
      <c r="V139" s="163">
        <v>0</v>
      </c>
      <c r="W139" s="163">
        <f>V139*K139</f>
        <v>0</v>
      </c>
      <c r="X139" s="163">
        <v>0</v>
      </c>
      <c r="Y139" s="163">
        <f>X139*K139</f>
        <v>0</v>
      </c>
      <c r="Z139" s="163">
        <v>0</v>
      </c>
      <c r="AA139" s="164">
        <f>Z139*K139</f>
        <v>0</v>
      </c>
      <c r="AR139" s="19" t="s">
        <v>228</v>
      </c>
      <c r="AT139" s="19" t="s">
        <v>170</v>
      </c>
      <c r="AU139" s="19" t="s">
        <v>86</v>
      </c>
      <c r="AY139" s="19" t="s">
        <v>169</v>
      </c>
      <c r="BE139" s="165">
        <f>IF(U139="základní",N139,0)</f>
        <v>150000</v>
      </c>
      <c r="BF139" s="165">
        <f>IF(U139="snížená",N139,0)</f>
        <v>0</v>
      </c>
      <c r="BG139" s="165">
        <f>IF(U139="zákl. přenesená",N139,0)</f>
        <v>0</v>
      </c>
      <c r="BH139" s="165">
        <f>IF(U139="sníž. přenesená",N139,0)</f>
        <v>0</v>
      </c>
      <c r="BI139" s="165">
        <f>IF(U139="nulová",N139,0)</f>
        <v>0</v>
      </c>
      <c r="BJ139" s="19" t="s">
        <v>81</v>
      </c>
      <c r="BK139" s="165">
        <f>ROUND(L139*K139,2)</f>
        <v>150000</v>
      </c>
      <c r="BL139" s="19" t="s">
        <v>228</v>
      </c>
      <c r="BM139" s="19" t="s">
        <v>263</v>
      </c>
    </row>
    <row r="140" spans="2:65" s="10" customFormat="1" ht="29.85" customHeight="1">
      <c r="B140" s="147"/>
      <c r="C140" s="148"/>
      <c r="D140" s="157" t="s">
        <v>151</v>
      </c>
      <c r="E140" s="157"/>
      <c r="F140" s="157"/>
      <c r="G140" s="157"/>
      <c r="H140" s="157"/>
      <c r="I140" s="157"/>
      <c r="J140" s="157"/>
      <c r="K140" s="157"/>
      <c r="L140" s="157"/>
      <c r="M140" s="157"/>
      <c r="N140" s="221">
        <f>BK140</f>
        <v>250000</v>
      </c>
      <c r="O140" s="222"/>
      <c r="P140" s="222"/>
      <c r="Q140" s="222"/>
      <c r="R140" s="150"/>
      <c r="T140" s="151"/>
      <c r="U140" s="148"/>
      <c r="V140" s="148"/>
      <c r="W140" s="152">
        <f>SUM(W141:W142)</f>
        <v>0</v>
      </c>
      <c r="X140" s="148"/>
      <c r="Y140" s="152">
        <f>SUM(Y141:Y142)</f>
        <v>0</v>
      </c>
      <c r="Z140" s="148"/>
      <c r="AA140" s="153">
        <f>SUM(AA141:AA142)</f>
        <v>0</v>
      </c>
      <c r="AR140" s="154" t="s">
        <v>86</v>
      </c>
      <c r="AT140" s="155" t="s">
        <v>73</v>
      </c>
      <c r="AU140" s="155" t="s">
        <v>81</v>
      </c>
      <c r="AY140" s="154" t="s">
        <v>169</v>
      </c>
      <c r="BK140" s="156">
        <f>SUM(BK141:BK142)</f>
        <v>250000</v>
      </c>
    </row>
    <row r="141" spans="2:65" s="1" customFormat="1" ht="16.5" customHeight="1">
      <c r="B141" s="32"/>
      <c r="C141" s="158" t="s">
        <v>221</v>
      </c>
      <c r="D141" s="158" t="s">
        <v>170</v>
      </c>
      <c r="E141" s="159" t="s">
        <v>237</v>
      </c>
      <c r="F141" s="213" t="s">
        <v>238</v>
      </c>
      <c r="G141" s="213"/>
      <c r="H141" s="213"/>
      <c r="I141" s="213"/>
      <c r="J141" s="160" t="s">
        <v>173</v>
      </c>
      <c r="K141" s="161">
        <v>1</v>
      </c>
      <c r="L141" s="214">
        <v>100000</v>
      </c>
      <c r="M141" s="214"/>
      <c r="N141" s="214">
        <f>ROUND(L141*K141,2)</f>
        <v>100000</v>
      </c>
      <c r="O141" s="214"/>
      <c r="P141" s="214"/>
      <c r="Q141" s="214"/>
      <c r="R141" s="34"/>
      <c r="T141" s="162" t="s">
        <v>20</v>
      </c>
      <c r="U141" s="41" t="s">
        <v>39</v>
      </c>
      <c r="V141" s="163">
        <v>0</v>
      </c>
      <c r="W141" s="163">
        <f>V141*K141</f>
        <v>0</v>
      </c>
      <c r="X141" s="163">
        <v>0</v>
      </c>
      <c r="Y141" s="163">
        <f>X141*K141</f>
        <v>0</v>
      </c>
      <c r="Z141" s="163">
        <v>0</v>
      </c>
      <c r="AA141" s="164">
        <f>Z141*K141</f>
        <v>0</v>
      </c>
      <c r="AR141" s="19" t="s">
        <v>228</v>
      </c>
      <c r="AT141" s="19" t="s">
        <v>170</v>
      </c>
      <c r="AU141" s="19" t="s">
        <v>86</v>
      </c>
      <c r="AY141" s="19" t="s">
        <v>169</v>
      </c>
      <c r="BE141" s="165">
        <f>IF(U141="základní",N141,0)</f>
        <v>100000</v>
      </c>
      <c r="BF141" s="165">
        <f>IF(U141="snížená",N141,0)</f>
        <v>0</v>
      </c>
      <c r="BG141" s="165">
        <f>IF(U141="zákl. přenesená",N141,0)</f>
        <v>0</v>
      </c>
      <c r="BH141" s="165">
        <f>IF(U141="sníž. přenesená",N141,0)</f>
        <v>0</v>
      </c>
      <c r="BI141" s="165">
        <f>IF(U141="nulová",N141,0)</f>
        <v>0</v>
      </c>
      <c r="BJ141" s="19" t="s">
        <v>81</v>
      </c>
      <c r="BK141" s="165">
        <f>ROUND(L141*K141,2)</f>
        <v>100000</v>
      </c>
      <c r="BL141" s="19" t="s">
        <v>228</v>
      </c>
      <c r="BM141" s="19" t="s">
        <v>264</v>
      </c>
    </row>
    <row r="142" spans="2:65" s="1" customFormat="1" ht="38.25" customHeight="1">
      <c r="B142" s="32"/>
      <c r="C142" s="158" t="s">
        <v>11</v>
      </c>
      <c r="D142" s="158" t="s">
        <v>170</v>
      </c>
      <c r="E142" s="159" t="s">
        <v>241</v>
      </c>
      <c r="F142" s="213" t="s">
        <v>242</v>
      </c>
      <c r="G142" s="213"/>
      <c r="H142" s="213"/>
      <c r="I142" s="213"/>
      <c r="J142" s="160" t="s">
        <v>173</v>
      </c>
      <c r="K142" s="161">
        <v>1</v>
      </c>
      <c r="L142" s="214">
        <v>150000</v>
      </c>
      <c r="M142" s="214"/>
      <c r="N142" s="214">
        <f>ROUND(L142*K142,2)</f>
        <v>150000</v>
      </c>
      <c r="O142" s="214"/>
      <c r="P142" s="214"/>
      <c r="Q142" s="214"/>
      <c r="R142" s="34"/>
      <c r="T142" s="162" t="s">
        <v>20</v>
      </c>
      <c r="U142" s="41" t="s">
        <v>39</v>
      </c>
      <c r="V142" s="163">
        <v>0</v>
      </c>
      <c r="W142" s="163">
        <f>V142*K142</f>
        <v>0</v>
      </c>
      <c r="X142" s="163">
        <v>0</v>
      </c>
      <c r="Y142" s="163">
        <f>X142*K142</f>
        <v>0</v>
      </c>
      <c r="Z142" s="163">
        <v>0</v>
      </c>
      <c r="AA142" s="164">
        <f>Z142*K142</f>
        <v>0</v>
      </c>
      <c r="AR142" s="19" t="s">
        <v>228</v>
      </c>
      <c r="AT142" s="19" t="s">
        <v>170</v>
      </c>
      <c r="AU142" s="19" t="s">
        <v>86</v>
      </c>
      <c r="AY142" s="19" t="s">
        <v>169</v>
      </c>
      <c r="BE142" s="165">
        <f>IF(U142="základní",N142,0)</f>
        <v>150000</v>
      </c>
      <c r="BF142" s="165">
        <f>IF(U142="snížená",N142,0)</f>
        <v>0</v>
      </c>
      <c r="BG142" s="165">
        <f>IF(U142="zákl. přenesená",N142,0)</f>
        <v>0</v>
      </c>
      <c r="BH142" s="165">
        <f>IF(U142="sníž. přenesená",N142,0)</f>
        <v>0</v>
      </c>
      <c r="BI142" s="165">
        <f>IF(U142="nulová",N142,0)</f>
        <v>0</v>
      </c>
      <c r="BJ142" s="19" t="s">
        <v>81</v>
      </c>
      <c r="BK142" s="165">
        <f>ROUND(L142*K142,2)</f>
        <v>150000</v>
      </c>
      <c r="BL142" s="19" t="s">
        <v>228</v>
      </c>
      <c r="BM142" s="19" t="s">
        <v>265</v>
      </c>
    </row>
    <row r="143" spans="2:65" s="10" customFormat="1" ht="29.85" customHeight="1">
      <c r="B143" s="147"/>
      <c r="C143" s="148"/>
      <c r="D143" s="157" t="s">
        <v>152</v>
      </c>
      <c r="E143" s="157"/>
      <c r="F143" s="157"/>
      <c r="G143" s="157"/>
      <c r="H143" s="157"/>
      <c r="I143" s="157"/>
      <c r="J143" s="157"/>
      <c r="K143" s="157"/>
      <c r="L143" s="157"/>
      <c r="M143" s="157"/>
      <c r="N143" s="221">
        <f>BK143</f>
        <v>50000</v>
      </c>
      <c r="O143" s="222"/>
      <c r="P143" s="222"/>
      <c r="Q143" s="222"/>
      <c r="R143" s="150"/>
      <c r="T143" s="151"/>
      <c r="U143" s="148"/>
      <c r="V143" s="148"/>
      <c r="W143" s="152">
        <f>W144</f>
        <v>0</v>
      </c>
      <c r="X143" s="148"/>
      <c r="Y143" s="152">
        <f>Y144</f>
        <v>0</v>
      </c>
      <c r="Z143" s="148"/>
      <c r="AA143" s="153">
        <f>AA144</f>
        <v>0</v>
      </c>
      <c r="AR143" s="154" t="s">
        <v>86</v>
      </c>
      <c r="AT143" s="155" t="s">
        <v>73</v>
      </c>
      <c r="AU143" s="155" t="s">
        <v>81</v>
      </c>
      <c r="AY143" s="154" t="s">
        <v>169</v>
      </c>
      <c r="BK143" s="156">
        <f>BK144</f>
        <v>50000</v>
      </c>
    </row>
    <row r="144" spans="2:65" s="1" customFormat="1" ht="16.5" customHeight="1">
      <c r="B144" s="32"/>
      <c r="C144" s="158" t="s">
        <v>225</v>
      </c>
      <c r="D144" s="158" t="s">
        <v>170</v>
      </c>
      <c r="E144" s="159" t="s">
        <v>245</v>
      </c>
      <c r="F144" s="213" t="s">
        <v>246</v>
      </c>
      <c r="G144" s="213"/>
      <c r="H144" s="213"/>
      <c r="I144" s="213"/>
      <c r="J144" s="160" t="s">
        <v>173</v>
      </c>
      <c r="K144" s="161">
        <v>1</v>
      </c>
      <c r="L144" s="214">
        <v>50000</v>
      </c>
      <c r="M144" s="214"/>
      <c r="N144" s="214">
        <f>ROUND(L144*K144,2)</f>
        <v>50000</v>
      </c>
      <c r="O144" s="214"/>
      <c r="P144" s="214"/>
      <c r="Q144" s="214"/>
      <c r="R144" s="34"/>
      <c r="T144" s="162" t="s">
        <v>20</v>
      </c>
      <c r="U144" s="166" t="s">
        <v>39</v>
      </c>
      <c r="V144" s="167">
        <v>0</v>
      </c>
      <c r="W144" s="167">
        <f>V144*K144</f>
        <v>0</v>
      </c>
      <c r="X144" s="167">
        <v>0</v>
      </c>
      <c r="Y144" s="167">
        <f>X144*K144</f>
        <v>0</v>
      </c>
      <c r="Z144" s="167">
        <v>0</v>
      </c>
      <c r="AA144" s="168">
        <f>Z144*K144</f>
        <v>0</v>
      </c>
      <c r="AR144" s="19" t="s">
        <v>228</v>
      </c>
      <c r="AT144" s="19" t="s">
        <v>170</v>
      </c>
      <c r="AU144" s="19" t="s">
        <v>86</v>
      </c>
      <c r="AY144" s="19" t="s">
        <v>169</v>
      </c>
      <c r="BE144" s="165">
        <f>IF(U144="základní",N144,0)</f>
        <v>50000</v>
      </c>
      <c r="BF144" s="165">
        <f>IF(U144="snížená",N144,0)</f>
        <v>0</v>
      </c>
      <c r="BG144" s="165">
        <f>IF(U144="zákl. přenesená",N144,0)</f>
        <v>0</v>
      </c>
      <c r="BH144" s="165">
        <f>IF(U144="sníž. přenesená",N144,0)</f>
        <v>0</v>
      </c>
      <c r="BI144" s="165">
        <f>IF(U144="nulová",N144,0)</f>
        <v>0</v>
      </c>
      <c r="BJ144" s="19" t="s">
        <v>81</v>
      </c>
      <c r="BK144" s="165">
        <f>ROUND(L144*K144,2)</f>
        <v>50000</v>
      </c>
      <c r="BL144" s="19" t="s">
        <v>228</v>
      </c>
      <c r="BM144" s="19" t="s">
        <v>266</v>
      </c>
    </row>
    <row r="145" spans="2:18" s="1" customFormat="1" ht="6.9" customHeight="1">
      <c r="B145" s="56"/>
      <c r="C145" s="57"/>
      <c r="D145" s="57"/>
      <c r="E145" s="57"/>
      <c r="F145" s="57"/>
      <c r="G145" s="57"/>
      <c r="H145" s="57"/>
      <c r="I145" s="57"/>
      <c r="J145" s="57"/>
      <c r="K145" s="57"/>
      <c r="L145" s="57"/>
      <c r="M145" s="57"/>
      <c r="N145" s="57"/>
      <c r="O145" s="57"/>
      <c r="P145" s="57"/>
      <c r="Q145" s="57"/>
      <c r="R145" s="58"/>
    </row>
  </sheetData>
  <sheetProtection algorithmName="SHA-512" hashValue="TfyxzeyhUbrW4KQVpeNWLgq0wHmRi0oRtStvtbPdFTfeXlJaSwOLppzMRN735CEVJk7FW37k5KmGY5CwnCmYFg==" saltValue="+cr2pv6oso6Q6XxDLN/hZIlkEPCEhSaXmQKm3pycpY/ZIVPfpz0lQbJBG67Hs3AECDWiGf7DP1zPUdjNFCD+0w==" spinCount="10" sheet="1" objects="1" scenarios="1" formatColumns="0" formatRows="0"/>
  <mergeCells count="113">
    <mergeCell ref="C2:Q2"/>
    <mergeCell ref="C4:Q4"/>
    <mergeCell ref="F6:P6"/>
    <mergeCell ref="F7:P7"/>
    <mergeCell ref="F8:P8"/>
    <mergeCell ref="O10:P10"/>
    <mergeCell ref="O12:P12"/>
    <mergeCell ref="O13:P13"/>
    <mergeCell ref="O15:P15"/>
    <mergeCell ref="O16:P16"/>
    <mergeCell ref="O18:P18"/>
    <mergeCell ref="O19:P19"/>
    <mergeCell ref="O21:P21"/>
    <mergeCell ref="O22:P22"/>
    <mergeCell ref="E25:L25"/>
    <mergeCell ref="M28:P28"/>
    <mergeCell ref="M29:P29"/>
    <mergeCell ref="M31:P31"/>
    <mergeCell ref="H33:J33"/>
    <mergeCell ref="M33:P33"/>
    <mergeCell ref="H34:J34"/>
    <mergeCell ref="M34:P34"/>
    <mergeCell ref="H35:J35"/>
    <mergeCell ref="M35:P35"/>
    <mergeCell ref="H36:J36"/>
    <mergeCell ref="M36:P36"/>
    <mergeCell ref="H37:J37"/>
    <mergeCell ref="M37:P37"/>
    <mergeCell ref="L39:P39"/>
    <mergeCell ref="C76:Q76"/>
    <mergeCell ref="F78:P78"/>
    <mergeCell ref="F79:P79"/>
    <mergeCell ref="F80:P80"/>
    <mergeCell ref="M82:P82"/>
    <mergeCell ref="M84:Q84"/>
    <mergeCell ref="M85:Q85"/>
    <mergeCell ref="C87:G87"/>
    <mergeCell ref="N87:Q87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99:Q99"/>
    <mergeCell ref="N101:Q101"/>
    <mergeCell ref="L103:Q103"/>
    <mergeCell ref="C109:Q109"/>
    <mergeCell ref="F111:P111"/>
    <mergeCell ref="F112:P112"/>
    <mergeCell ref="F113:P113"/>
    <mergeCell ref="M115:P115"/>
    <mergeCell ref="M117:Q117"/>
    <mergeCell ref="M118:Q118"/>
    <mergeCell ref="F120:I120"/>
    <mergeCell ref="L120:M120"/>
    <mergeCell ref="N120:Q120"/>
    <mergeCell ref="F124:I124"/>
    <mergeCell ref="L124:M124"/>
    <mergeCell ref="N124:Q124"/>
    <mergeCell ref="F126:I126"/>
    <mergeCell ref="L126:M126"/>
    <mergeCell ref="N126:Q126"/>
    <mergeCell ref="F127:I127"/>
    <mergeCell ref="L127:M127"/>
    <mergeCell ref="N127:Q127"/>
    <mergeCell ref="F129:I129"/>
    <mergeCell ref="L129:M129"/>
    <mergeCell ref="N129:Q129"/>
    <mergeCell ref="F130:I130"/>
    <mergeCell ref="L130:M130"/>
    <mergeCell ref="N130:Q130"/>
    <mergeCell ref="N139:Q139"/>
    <mergeCell ref="F141:I141"/>
    <mergeCell ref="L141:M141"/>
    <mergeCell ref="N141:Q141"/>
    <mergeCell ref="F131:I131"/>
    <mergeCell ref="L131:M131"/>
    <mergeCell ref="N131:Q131"/>
    <mergeCell ref="F133:I133"/>
    <mergeCell ref="L133:M133"/>
    <mergeCell ref="N133:Q133"/>
    <mergeCell ref="F134:I134"/>
    <mergeCell ref="L134:M134"/>
    <mergeCell ref="N134:Q134"/>
    <mergeCell ref="H1:K1"/>
    <mergeCell ref="S2:AC2"/>
    <mergeCell ref="F142:I142"/>
    <mergeCell ref="L142:M142"/>
    <mergeCell ref="N142:Q142"/>
    <mergeCell ref="F144:I144"/>
    <mergeCell ref="L144:M144"/>
    <mergeCell ref="N144:Q144"/>
    <mergeCell ref="N121:Q121"/>
    <mergeCell ref="N122:Q122"/>
    <mergeCell ref="N123:Q123"/>
    <mergeCell ref="N125:Q125"/>
    <mergeCell ref="N128:Q128"/>
    <mergeCell ref="N132:Q132"/>
    <mergeCell ref="N135:Q135"/>
    <mergeCell ref="N137:Q137"/>
    <mergeCell ref="N138:Q138"/>
    <mergeCell ref="N140:Q140"/>
    <mergeCell ref="N143:Q143"/>
    <mergeCell ref="F136:I136"/>
    <mergeCell ref="L136:M136"/>
    <mergeCell ref="N136:Q136"/>
    <mergeCell ref="F139:I139"/>
    <mergeCell ref="L139:M139"/>
  </mergeCells>
  <hyperlinks>
    <hyperlink ref="F1:G1" location="C2" display="1) Krycí list rozpočtu"/>
    <hyperlink ref="H1:K1" location="C87" display="2) Rekapitulace rozpočtu"/>
    <hyperlink ref="L1" location="C120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45"/>
  <sheetViews>
    <sheetView showGridLines="0" workbookViewId="0">
      <pane ySplit="1" topLeftCell="A12" activePane="bottomLeft" state="frozen"/>
      <selection pane="bottomLeft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2" width="12.28515625" hidden="1" customWidth="1"/>
    <col min="23" max="23" width="16.28515625" hidden="1" customWidth="1"/>
    <col min="24" max="24" width="12.140625" hidden="1" customWidth="1"/>
    <col min="25" max="25" width="15" hidden="1" customWidth="1"/>
    <col min="26" max="26" width="11" hidden="1" customWidth="1"/>
    <col min="27" max="27" width="15" hidden="1" customWidth="1"/>
    <col min="28" max="28" width="16.28515625" hidden="1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66" ht="21.75" customHeight="1">
      <c r="A1" s="116"/>
      <c r="B1" s="12"/>
      <c r="C1" s="12"/>
      <c r="D1" s="13" t="s">
        <v>1</v>
      </c>
      <c r="E1" s="12"/>
      <c r="F1" s="14" t="s">
        <v>125</v>
      </c>
      <c r="G1" s="14"/>
      <c r="H1" s="212" t="s">
        <v>126</v>
      </c>
      <c r="I1" s="212"/>
      <c r="J1" s="212"/>
      <c r="K1" s="212"/>
      <c r="L1" s="14" t="s">
        <v>127</v>
      </c>
      <c r="M1" s="12"/>
      <c r="N1" s="12"/>
      <c r="O1" s="13" t="s">
        <v>128</v>
      </c>
      <c r="P1" s="12"/>
      <c r="Q1" s="12"/>
      <c r="R1" s="12"/>
      <c r="S1" s="14" t="s">
        <v>129</v>
      </c>
      <c r="T1" s="14"/>
      <c r="U1" s="116"/>
      <c r="V1" s="116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spans="1:66" ht="36.9" customHeight="1">
      <c r="C2" s="207" t="s">
        <v>7</v>
      </c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S2" s="171" t="s">
        <v>8</v>
      </c>
      <c r="T2" s="172"/>
      <c r="U2" s="172"/>
      <c r="V2" s="172"/>
      <c r="W2" s="172"/>
      <c r="X2" s="172"/>
      <c r="Y2" s="172"/>
      <c r="Z2" s="172"/>
      <c r="AA2" s="172"/>
      <c r="AB2" s="172"/>
      <c r="AC2" s="172"/>
      <c r="AT2" s="19" t="s">
        <v>93</v>
      </c>
    </row>
    <row r="3" spans="1:66" ht="6.9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  <c r="AT3" s="19" t="s">
        <v>86</v>
      </c>
    </row>
    <row r="4" spans="1:66" ht="36.9" customHeight="1">
      <c r="B4" s="23"/>
      <c r="C4" s="196" t="s">
        <v>130</v>
      </c>
      <c r="D4" s="197"/>
      <c r="E4" s="197"/>
      <c r="F4" s="197"/>
      <c r="G4" s="197"/>
      <c r="H4" s="197"/>
      <c r="I4" s="197"/>
      <c r="J4" s="197"/>
      <c r="K4" s="197"/>
      <c r="L4" s="197"/>
      <c r="M4" s="197"/>
      <c r="N4" s="197"/>
      <c r="O4" s="197"/>
      <c r="P4" s="197"/>
      <c r="Q4" s="197"/>
      <c r="R4" s="24"/>
      <c r="T4" s="18" t="s">
        <v>13</v>
      </c>
      <c r="AT4" s="19" t="s">
        <v>6</v>
      </c>
    </row>
    <row r="5" spans="1:66" ht="6.9" customHeight="1">
      <c r="B5" s="23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4"/>
    </row>
    <row r="6" spans="1:66" ht="25.35" customHeight="1">
      <c r="B6" s="23"/>
      <c r="C6" s="25"/>
      <c r="D6" s="29" t="s">
        <v>17</v>
      </c>
      <c r="E6" s="25"/>
      <c r="F6" s="231" t="str">
        <f>'Rekapitulace stavby'!K6</f>
        <v>Dětské sportovně-kulturní centrum Staré Brno</v>
      </c>
      <c r="G6" s="232"/>
      <c r="H6" s="232"/>
      <c r="I6" s="232"/>
      <c r="J6" s="232"/>
      <c r="K6" s="232"/>
      <c r="L6" s="232"/>
      <c r="M6" s="232"/>
      <c r="N6" s="232"/>
      <c r="O6" s="232"/>
      <c r="P6" s="232"/>
      <c r="Q6" s="25"/>
      <c r="R6" s="24"/>
    </row>
    <row r="7" spans="1:66" ht="25.35" customHeight="1">
      <c r="B7" s="23"/>
      <c r="C7" s="25"/>
      <c r="D7" s="29" t="s">
        <v>131</v>
      </c>
      <c r="E7" s="25"/>
      <c r="F7" s="231" t="s">
        <v>132</v>
      </c>
      <c r="G7" s="204"/>
      <c r="H7" s="204"/>
      <c r="I7" s="204"/>
      <c r="J7" s="204"/>
      <c r="K7" s="204"/>
      <c r="L7" s="204"/>
      <c r="M7" s="204"/>
      <c r="N7" s="204"/>
      <c r="O7" s="204"/>
      <c r="P7" s="204"/>
      <c r="Q7" s="25"/>
      <c r="R7" s="24"/>
    </row>
    <row r="8" spans="1:66" s="1" customFormat="1" ht="32.85" customHeight="1">
      <c r="B8" s="32"/>
      <c r="C8" s="33"/>
      <c r="D8" s="28" t="s">
        <v>133</v>
      </c>
      <c r="E8" s="33"/>
      <c r="F8" s="210" t="s">
        <v>267</v>
      </c>
      <c r="G8" s="225"/>
      <c r="H8" s="225"/>
      <c r="I8" s="225"/>
      <c r="J8" s="225"/>
      <c r="K8" s="225"/>
      <c r="L8" s="225"/>
      <c r="M8" s="225"/>
      <c r="N8" s="225"/>
      <c r="O8" s="225"/>
      <c r="P8" s="225"/>
      <c r="Q8" s="33"/>
      <c r="R8" s="34"/>
    </row>
    <row r="9" spans="1:66" s="1" customFormat="1" ht="14.4" customHeight="1">
      <c r="B9" s="32"/>
      <c r="C9" s="33"/>
      <c r="D9" s="29" t="s">
        <v>19</v>
      </c>
      <c r="E9" s="33"/>
      <c r="F9" s="27" t="s">
        <v>20</v>
      </c>
      <c r="G9" s="33"/>
      <c r="H9" s="33"/>
      <c r="I9" s="33"/>
      <c r="J9" s="33"/>
      <c r="K9" s="33"/>
      <c r="L9" s="33"/>
      <c r="M9" s="29" t="s">
        <v>21</v>
      </c>
      <c r="N9" s="33"/>
      <c r="O9" s="27" t="s">
        <v>20</v>
      </c>
      <c r="P9" s="33"/>
      <c r="Q9" s="33"/>
      <c r="R9" s="34"/>
    </row>
    <row r="10" spans="1:66" s="1" customFormat="1" ht="14.4" customHeight="1">
      <c r="B10" s="32"/>
      <c r="C10" s="33"/>
      <c r="D10" s="29" t="s">
        <v>22</v>
      </c>
      <c r="E10" s="33"/>
      <c r="F10" s="27" t="s">
        <v>23</v>
      </c>
      <c r="G10" s="33"/>
      <c r="H10" s="33"/>
      <c r="I10" s="33"/>
      <c r="J10" s="33"/>
      <c r="K10" s="33"/>
      <c r="L10" s="33"/>
      <c r="M10" s="29" t="s">
        <v>24</v>
      </c>
      <c r="N10" s="33"/>
      <c r="O10" s="226" t="str">
        <f>'Rekapitulace stavby'!AN8</f>
        <v>17. 2. 2018</v>
      </c>
      <c r="P10" s="226"/>
      <c r="Q10" s="33"/>
      <c r="R10" s="34"/>
    </row>
    <row r="11" spans="1:66" s="1" customFormat="1" ht="10.95" customHeight="1">
      <c r="B11" s="32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4"/>
    </row>
    <row r="12" spans="1:66" s="1" customFormat="1" ht="14.4" customHeight="1">
      <c r="B12" s="32"/>
      <c r="C12" s="33"/>
      <c r="D12" s="29" t="s">
        <v>26</v>
      </c>
      <c r="E12" s="33"/>
      <c r="F12" s="33"/>
      <c r="G12" s="33"/>
      <c r="H12" s="33"/>
      <c r="I12" s="33"/>
      <c r="J12" s="33"/>
      <c r="K12" s="33"/>
      <c r="L12" s="33"/>
      <c r="M12" s="29" t="s">
        <v>27</v>
      </c>
      <c r="N12" s="33"/>
      <c r="O12" s="209" t="str">
        <f>IF('Rekapitulace stavby'!AN10="","",'Rekapitulace stavby'!AN10)</f>
        <v/>
      </c>
      <c r="P12" s="209"/>
      <c r="Q12" s="33"/>
      <c r="R12" s="34"/>
    </row>
    <row r="13" spans="1:66" s="1" customFormat="1" ht="18" customHeight="1">
      <c r="B13" s="32"/>
      <c r="C13" s="33"/>
      <c r="D13" s="33"/>
      <c r="E13" s="27" t="str">
        <f>IF('Rekapitulace stavby'!E11="","",'Rekapitulace stavby'!E11)</f>
        <v xml:space="preserve"> </v>
      </c>
      <c r="F13" s="33"/>
      <c r="G13" s="33"/>
      <c r="H13" s="33"/>
      <c r="I13" s="33"/>
      <c r="J13" s="33"/>
      <c r="K13" s="33"/>
      <c r="L13" s="33"/>
      <c r="M13" s="29" t="s">
        <v>29</v>
      </c>
      <c r="N13" s="33"/>
      <c r="O13" s="209" t="str">
        <f>IF('Rekapitulace stavby'!AN11="","",'Rekapitulace stavby'!AN11)</f>
        <v/>
      </c>
      <c r="P13" s="209"/>
      <c r="Q13" s="33"/>
      <c r="R13" s="34"/>
    </row>
    <row r="14" spans="1:66" s="1" customFormat="1" ht="6.9" customHeight="1">
      <c r="B14" s="32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4"/>
    </row>
    <row r="15" spans="1:66" s="1" customFormat="1" ht="14.4" customHeight="1">
      <c r="B15" s="32"/>
      <c r="C15" s="33"/>
      <c r="D15" s="29" t="s">
        <v>30</v>
      </c>
      <c r="E15" s="33"/>
      <c r="F15" s="33"/>
      <c r="G15" s="33"/>
      <c r="H15" s="33"/>
      <c r="I15" s="33"/>
      <c r="J15" s="33"/>
      <c r="K15" s="33"/>
      <c r="L15" s="33"/>
      <c r="M15" s="29" t="s">
        <v>27</v>
      </c>
      <c r="N15" s="33"/>
      <c r="O15" s="209" t="str">
        <f>IF('Rekapitulace stavby'!AN13="","",'Rekapitulace stavby'!AN13)</f>
        <v/>
      </c>
      <c r="P15" s="209"/>
      <c r="Q15" s="33"/>
      <c r="R15" s="34"/>
    </row>
    <row r="16" spans="1:66" s="1" customFormat="1" ht="18" customHeight="1">
      <c r="B16" s="32"/>
      <c r="C16" s="33"/>
      <c r="D16" s="33"/>
      <c r="E16" s="27" t="str">
        <f>IF('Rekapitulace stavby'!E14="","",'Rekapitulace stavby'!E14)</f>
        <v xml:space="preserve"> </v>
      </c>
      <c r="F16" s="33"/>
      <c r="G16" s="33"/>
      <c r="H16" s="33"/>
      <c r="I16" s="33"/>
      <c r="J16" s="33"/>
      <c r="K16" s="33"/>
      <c r="L16" s="33"/>
      <c r="M16" s="29" t="s">
        <v>29</v>
      </c>
      <c r="N16" s="33"/>
      <c r="O16" s="209" t="str">
        <f>IF('Rekapitulace stavby'!AN14="","",'Rekapitulace stavby'!AN14)</f>
        <v/>
      </c>
      <c r="P16" s="209"/>
      <c r="Q16" s="33"/>
      <c r="R16" s="34"/>
    </row>
    <row r="17" spans="2:18" s="1" customFormat="1" ht="6.9" customHeight="1">
      <c r="B17" s="32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4"/>
    </row>
    <row r="18" spans="2:18" s="1" customFormat="1" ht="14.4" customHeight="1">
      <c r="B18" s="32"/>
      <c r="C18" s="33"/>
      <c r="D18" s="29" t="s">
        <v>31</v>
      </c>
      <c r="E18" s="33"/>
      <c r="F18" s="33"/>
      <c r="G18" s="33"/>
      <c r="H18" s="33"/>
      <c r="I18" s="33"/>
      <c r="J18" s="33"/>
      <c r="K18" s="33"/>
      <c r="L18" s="33"/>
      <c r="M18" s="29" t="s">
        <v>27</v>
      </c>
      <c r="N18" s="33"/>
      <c r="O18" s="209" t="str">
        <f>IF('Rekapitulace stavby'!AN16="","",'Rekapitulace stavby'!AN16)</f>
        <v/>
      </c>
      <c r="P18" s="209"/>
      <c r="Q18" s="33"/>
      <c r="R18" s="34"/>
    </row>
    <row r="19" spans="2:18" s="1" customFormat="1" ht="18" customHeight="1">
      <c r="B19" s="32"/>
      <c r="C19" s="33"/>
      <c r="D19" s="33"/>
      <c r="E19" s="27" t="str">
        <f>IF('Rekapitulace stavby'!E17="","",'Rekapitulace stavby'!E17)</f>
        <v xml:space="preserve"> </v>
      </c>
      <c r="F19" s="33"/>
      <c r="G19" s="33"/>
      <c r="H19" s="33"/>
      <c r="I19" s="33"/>
      <c r="J19" s="33"/>
      <c r="K19" s="33"/>
      <c r="L19" s="33"/>
      <c r="M19" s="29" t="s">
        <v>29</v>
      </c>
      <c r="N19" s="33"/>
      <c r="O19" s="209" t="str">
        <f>IF('Rekapitulace stavby'!AN17="","",'Rekapitulace stavby'!AN17)</f>
        <v/>
      </c>
      <c r="P19" s="209"/>
      <c r="Q19" s="33"/>
      <c r="R19" s="34"/>
    </row>
    <row r="20" spans="2:18" s="1" customFormat="1" ht="6.9" customHeight="1">
      <c r="B20" s="32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4"/>
    </row>
    <row r="21" spans="2:18" s="1" customFormat="1" ht="14.4" customHeight="1">
      <c r="B21" s="32"/>
      <c r="C21" s="33"/>
      <c r="D21" s="29" t="s">
        <v>33</v>
      </c>
      <c r="E21" s="33"/>
      <c r="F21" s="33"/>
      <c r="G21" s="33"/>
      <c r="H21" s="33"/>
      <c r="I21" s="33"/>
      <c r="J21" s="33"/>
      <c r="K21" s="33"/>
      <c r="L21" s="33"/>
      <c r="M21" s="29" t="s">
        <v>27</v>
      </c>
      <c r="N21" s="33"/>
      <c r="O21" s="209" t="str">
        <f>IF('Rekapitulace stavby'!AN19="","",'Rekapitulace stavby'!AN19)</f>
        <v/>
      </c>
      <c r="P21" s="209"/>
      <c r="Q21" s="33"/>
      <c r="R21" s="34"/>
    </row>
    <row r="22" spans="2:18" s="1" customFormat="1" ht="18" customHeight="1">
      <c r="B22" s="32"/>
      <c r="C22" s="33"/>
      <c r="D22" s="33"/>
      <c r="E22" s="27" t="str">
        <f>IF('Rekapitulace stavby'!E20="","",'Rekapitulace stavby'!E20)</f>
        <v xml:space="preserve"> </v>
      </c>
      <c r="F22" s="33"/>
      <c r="G22" s="33"/>
      <c r="H22" s="33"/>
      <c r="I22" s="33"/>
      <c r="J22" s="33"/>
      <c r="K22" s="33"/>
      <c r="L22" s="33"/>
      <c r="M22" s="29" t="s">
        <v>29</v>
      </c>
      <c r="N22" s="33"/>
      <c r="O22" s="209" t="str">
        <f>IF('Rekapitulace stavby'!AN20="","",'Rekapitulace stavby'!AN20)</f>
        <v/>
      </c>
      <c r="P22" s="209"/>
      <c r="Q22" s="33"/>
      <c r="R22" s="34"/>
    </row>
    <row r="23" spans="2:18" s="1" customFormat="1" ht="6.9" customHeight="1">
      <c r="B23" s="32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4"/>
    </row>
    <row r="24" spans="2:18" s="1" customFormat="1" ht="14.4" customHeight="1">
      <c r="B24" s="32"/>
      <c r="C24" s="33"/>
      <c r="D24" s="29" t="s">
        <v>34</v>
      </c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4"/>
    </row>
    <row r="25" spans="2:18" s="1" customFormat="1" ht="16.5" customHeight="1">
      <c r="B25" s="32"/>
      <c r="C25" s="33"/>
      <c r="D25" s="33"/>
      <c r="E25" s="211" t="s">
        <v>20</v>
      </c>
      <c r="F25" s="211"/>
      <c r="G25" s="211"/>
      <c r="H25" s="211"/>
      <c r="I25" s="211"/>
      <c r="J25" s="211"/>
      <c r="K25" s="211"/>
      <c r="L25" s="211"/>
      <c r="M25" s="33"/>
      <c r="N25" s="33"/>
      <c r="O25" s="33"/>
      <c r="P25" s="33"/>
      <c r="Q25" s="33"/>
      <c r="R25" s="34"/>
    </row>
    <row r="26" spans="2:18" s="1" customFormat="1" ht="6.9" customHeight="1">
      <c r="B26" s="32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4"/>
    </row>
    <row r="27" spans="2:18" s="1" customFormat="1" ht="6.9" customHeight="1">
      <c r="B27" s="32"/>
      <c r="C27" s="33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33"/>
      <c r="R27" s="34"/>
    </row>
    <row r="28" spans="2:18" s="1" customFormat="1" ht="14.4" customHeight="1">
      <c r="B28" s="32"/>
      <c r="C28" s="33"/>
      <c r="D28" s="117" t="s">
        <v>135</v>
      </c>
      <c r="E28" s="33"/>
      <c r="F28" s="33"/>
      <c r="G28" s="33"/>
      <c r="H28" s="33"/>
      <c r="I28" s="33"/>
      <c r="J28" s="33"/>
      <c r="K28" s="33"/>
      <c r="L28" s="33"/>
      <c r="M28" s="203">
        <f>N89</f>
        <v>9400000</v>
      </c>
      <c r="N28" s="203"/>
      <c r="O28" s="203"/>
      <c r="P28" s="203"/>
      <c r="Q28" s="33"/>
      <c r="R28" s="34"/>
    </row>
    <row r="29" spans="2:18" s="1" customFormat="1" ht="14.4" customHeight="1">
      <c r="B29" s="32"/>
      <c r="C29" s="33"/>
      <c r="D29" s="31" t="s">
        <v>136</v>
      </c>
      <c r="E29" s="33"/>
      <c r="F29" s="33"/>
      <c r="G29" s="33"/>
      <c r="H29" s="33"/>
      <c r="I29" s="33"/>
      <c r="J29" s="33"/>
      <c r="K29" s="33"/>
      <c r="L29" s="33"/>
      <c r="M29" s="203">
        <f>N101</f>
        <v>0</v>
      </c>
      <c r="N29" s="203"/>
      <c r="O29" s="203"/>
      <c r="P29" s="203"/>
      <c r="Q29" s="33"/>
      <c r="R29" s="34"/>
    </row>
    <row r="30" spans="2:18" s="1" customFormat="1" ht="6.9" customHeight="1">
      <c r="B30" s="32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4"/>
    </row>
    <row r="31" spans="2:18" s="1" customFormat="1" ht="25.35" customHeight="1">
      <c r="B31" s="32"/>
      <c r="C31" s="33"/>
      <c r="D31" s="118" t="s">
        <v>37</v>
      </c>
      <c r="E31" s="33"/>
      <c r="F31" s="33"/>
      <c r="G31" s="33"/>
      <c r="H31" s="33"/>
      <c r="I31" s="33"/>
      <c r="J31" s="33"/>
      <c r="K31" s="33"/>
      <c r="L31" s="33"/>
      <c r="M31" s="239">
        <f>ROUND(M28+M29,2)</f>
        <v>9400000</v>
      </c>
      <c r="N31" s="225"/>
      <c r="O31" s="225"/>
      <c r="P31" s="225"/>
      <c r="Q31" s="33"/>
      <c r="R31" s="34"/>
    </row>
    <row r="32" spans="2:18" s="1" customFormat="1" ht="6.9" customHeight="1">
      <c r="B32" s="32"/>
      <c r="C32" s="33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33"/>
      <c r="R32" s="34"/>
    </row>
    <row r="33" spans="2:18" s="1" customFormat="1" ht="14.4" customHeight="1">
      <c r="B33" s="32"/>
      <c r="C33" s="33"/>
      <c r="D33" s="39" t="s">
        <v>38</v>
      </c>
      <c r="E33" s="39" t="s">
        <v>39</v>
      </c>
      <c r="F33" s="40">
        <v>0.21</v>
      </c>
      <c r="G33" s="119" t="s">
        <v>40</v>
      </c>
      <c r="H33" s="238">
        <f>ROUND((SUM(BE101:BE102)+SUM(BE121:BE144)), 2)</f>
        <v>9400000</v>
      </c>
      <c r="I33" s="225"/>
      <c r="J33" s="225"/>
      <c r="K33" s="33"/>
      <c r="L33" s="33"/>
      <c r="M33" s="238">
        <f>ROUND(ROUND((SUM(BE101:BE102)+SUM(BE121:BE144)), 2)*F33, 2)</f>
        <v>1974000</v>
      </c>
      <c r="N33" s="225"/>
      <c r="O33" s="225"/>
      <c r="P33" s="225"/>
      <c r="Q33" s="33"/>
      <c r="R33" s="34"/>
    </row>
    <row r="34" spans="2:18" s="1" customFormat="1" ht="14.4" customHeight="1">
      <c r="B34" s="32"/>
      <c r="C34" s="33"/>
      <c r="D34" s="33"/>
      <c r="E34" s="39" t="s">
        <v>41</v>
      </c>
      <c r="F34" s="40">
        <v>0.15</v>
      </c>
      <c r="G34" s="119" t="s">
        <v>40</v>
      </c>
      <c r="H34" s="238">
        <f>ROUND((SUM(BF101:BF102)+SUM(BF121:BF144)), 2)</f>
        <v>0</v>
      </c>
      <c r="I34" s="225"/>
      <c r="J34" s="225"/>
      <c r="K34" s="33"/>
      <c r="L34" s="33"/>
      <c r="M34" s="238">
        <f>ROUND(ROUND((SUM(BF101:BF102)+SUM(BF121:BF144)), 2)*F34, 2)</f>
        <v>0</v>
      </c>
      <c r="N34" s="225"/>
      <c r="O34" s="225"/>
      <c r="P34" s="225"/>
      <c r="Q34" s="33"/>
      <c r="R34" s="34"/>
    </row>
    <row r="35" spans="2:18" s="1" customFormat="1" ht="14.4" hidden="1" customHeight="1">
      <c r="B35" s="32"/>
      <c r="C35" s="33"/>
      <c r="D35" s="33"/>
      <c r="E35" s="39" t="s">
        <v>42</v>
      </c>
      <c r="F35" s="40">
        <v>0.21</v>
      </c>
      <c r="G35" s="119" t="s">
        <v>40</v>
      </c>
      <c r="H35" s="238">
        <f>ROUND((SUM(BG101:BG102)+SUM(BG121:BG144)), 2)</f>
        <v>0</v>
      </c>
      <c r="I35" s="225"/>
      <c r="J35" s="225"/>
      <c r="K35" s="33"/>
      <c r="L35" s="33"/>
      <c r="M35" s="238">
        <v>0</v>
      </c>
      <c r="N35" s="225"/>
      <c r="O35" s="225"/>
      <c r="P35" s="225"/>
      <c r="Q35" s="33"/>
      <c r="R35" s="34"/>
    </row>
    <row r="36" spans="2:18" s="1" customFormat="1" ht="14.4" hidden="1" customHeight="1">
      <c r="B36" s="32"/>
      <c r="C36" s="33"/>
      <c r="D36" s="33"/>
      <c r="E36" s="39" t="s">
        <v>43</v>
      </c>
      <c r="F36" s="40">
        <v>0.15</v>
      </c>
      <c r="G36" s="119" t="s">
        <v>40</v>
      </c>
      <c r="H36" s="238">
        <f>ROUND((SUM(BH101:BH102)+SUM(BH121:BH144)), 2)</f>
        <v>0</v>
      </c>
      <c r="I36" s="225"/>
      <c r="J36" s="225"/>
      <c r="K36" s="33"/>
      <c r="L36" s="33"/>
      <c r="M36" s="238">
        <v>0</v>
      </c>
      <c r="N36" s="225"/>
      <c r="O36" s="225"/>
      <c r="P36" s="225"/>
      <c r="Q36" s="33"/>
      <c r="R36" s="34"/>
    </row>
    <row r="37" spans="2:18" s="1" customFormat="1" ht="14.4" hidden="1" customHeight="1">
      <c r="B37" s="32"/>
      <c r="C37" s="33"/>
      <c r="D37" s="33"/>
      <c r="E37" s="39" t="s">
        <v>44</v>
      </c>
      <c r="F37" s="40">
        <v>0</v>
      </c>
      <c r="G37" s="119" t="s">
        <v>40</v>
      </c>
      <c r="H37" s="238">
        <f>ROUND((SUM(BI101:BI102)+SUM(BI121:BI144)), 2)</f>
        <v>0</v>
      </c>
      <c r="I37" s="225"/>
      <c r="J37" s="225"/>
      <c r="K37" s="33"/>
      <c r="L37" s="33"/>
      <c r="M37" s="238">
        <v>0</v>
      </c>
      <c r="N37" s="225"/>
      <c r="O37" s="225"/>
      <c r="P37" s="225"/>
      <c r="Q37" s="33"/>
      <c r="R37" s="34"/>
    </row>
    <row r="38" spans="2:18" s="1" customFormat="1" ht="6.9" customHeight="1">
      <c r="B38" s="32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4"/>
    </row>
    <row r="39" spans="2:18" s="1" customFormat="1" ht="25.35" customHeight="1">
      <c r="B39" s="32"/>
      <c r="C39" s="115"/>
      <c r="D39" s="120" t="s">
        <v>45</v>
      </c>
      <c r="E39" s="76"/>
      <c r="F39" s="76"/>
      <c r="G39" s="121" t="s">
        <v>46</v>
      </c>
      <c r="H39" s="122" t="s">
        <v>47</v>
      </c>
      <c r="I39" s="76"/>
      <c r="J39" s="76"/>
      <c r="K39" s="76"/>
      <c r="L39" s="234">
        <f>SUM(M31:M37)</f>
        <v>11374000</v>
      </c>
      <c r="M39" s="234"/>
      <c r="N39" s="234"/>
      <c r="O39" s="234"/>
      <c r="P39" s="235"/>
      <c r="Q39" s="115"/>
      <c r="R39" s="34"/>
    </row>
    <row r="40" spans="2:18" s="1" customFormat="1" ht="14.4" customHeight="1">
      <c r="B40" s="32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4"/>
    </row>
    <row r="41" spans="2:18" s="1" customFormat="1" ht="14.4" customHeight="1">
      <c r="B41" s="32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4"/>
    </row>
    <row r="42" spans="2:18">
      <c r="B42" s="23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4"/>
    </row>
    <row r="43" spans="2:18">
      <c r="B43" s="23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4"/>
    </row>
    <row r="44" spans="2:18">
      <c r="B44" s="23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4"/>
    </row>
    <row r="45" spans="2:18">
      <c r="B45" s="23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4"/>
    </row>
    <row r="46" spans="2:18">
      <c r="B46" s="23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4"/>
    </row>
    <row r="47" spans="2:18">
      <c r="B47" s="23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4"/>
    </row>
    <row r="48" spans="2:18">
      <c r="B48" s="23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4"/>
    </row>
    <row r="49" spans="2:18">
      <c r="B49" s="23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4"/>
    </row>
    <row r="50" spans="2:18" s="1" customFormat="1" ht="14.4">
      <c r="B50" s="32"/>
      <c r="C50" s="33"/>
      <c r="D50" s="47" t="s">
        <v>48</v>
      </c>
      <c r="E50" s="48"/>
      <c r="F50" s="48"/>
      <c r="G50" s="48"/>
      <c r="H50" s="49"/>
      <c r="I50" s="33"/>
      <c r="J50" s="47" t="s">
        <v>49</v>
      </c>
      <c r="K50" s="48"/>
      <c r="L50" s="48"/>
      <c r="M50" s="48"/>
      <c r="N50" s="48"/>
      <c r="O50" s="48"/>
      <c r="P50" s="49"/>
      <c r="Q50" s="33"/>
      <c r="R50" s="34"/>
    </row>
    <row r="51" spans="2:18">
      <c r="B51" s="23"/>
      <c r="C51" s="25"/>
      <c r="D51" s="50"/>
      <c r="E51" s="25"/>
      <c r="F51" s="25"/>
      <c r="G51" s="25"/>
      <c r="H51" s="51"/>
      <c r="I51" s="25"/>
      <c r="J51" s="50"/>
      <c r="K51" s="25"/>
      <c r="L51" s="25"/>
      <c r="M51" s="25"/>
      <c r="N51" s="25"/>
      <c r="O51" s="25"/>
      <c r="P51" s="51"/>
      <c r="Q51" s="25"/>
      <c r="R51" s="24"/>
    </row>
    <row r="52" spans="2:18">
      <c r="B52" s="23"/>
      <c r="C52" s="25"/>
      <c r="D52" s="50"/>
      <c r="E52" s="25"/>
      <c r="F52" s="25"/>
      <c r="G52" s="25"/>
      <c r="H52" s="51"/>
      <c r="I52" s="25"/>
      <c r="J52" s="50"/>
      <c r="K52" s="25"/>
      <c r="L52" s="25"/>
      <c r="M52" s="25"/>
      <c r="N52" s="25"/>
      <c r="O52" s="25"/>
      <c r="P52" s="51"/>
      <c r="Q52" s="25"/>
      <c r="R52" s="24"/>
    </row>
    <row r="53" spans="2:18">
      <c r="B53" s="23"/>
      <c r="C53" s="25"/>
      <c r="D53" s="50"/>
      <c r="E53" s="25"/>
      <c r="F53" s="25"/>
      <c r="G53" s="25"/>
      <c r="H53" s="51"/>
      <c r="I53" s="25"/>
      <c r="J53" s="50"/>
      <c r="K53" s="25"/>
      <c r="L53" s="25"/>
      <c r="M53" s="25"/>
      <c r="N53" s="25"/>
      <c r="O53" s="25"/>
      <c r="P53" s="51"/>
      <c r="Q53" s="25"/>
      <c r="R53" s="24"/>
    </row>
    <row r="54" spans="2:18">
      <c r="B54" s="23"/>
      <c r="C54" s="25"/>
      <c r="D54" s="50"/>
      <c r="E54" s="25"/>
      <c r="F54" s="25"/>
      <c r="G54" s="25"/>
      <c r="H54" s="51"/>
      <c r="I54" s="25"/>
      <c r="J54" s="50"/>
      <c r="K54" s="25"/>
      <c r="L54" s="25"/>
      <c r="M54" s="25"/>
      <c r="N54" s="25"/>
      <c r="O54" s="25"/>
      <c r="P54" s="51"/>
      <c r="Q54" s="25"/>
      <c r="R54" s="24"/>
    </row>
    <row r="55" spans="2:18">
      <c r="B55" s="23"/>
      <c r="C55" s="25"/>
      <c r="D55" s="50"/>
      <c r="E55" s="25"/>
      <c r="F55" s="25"/>
      <c r="G55" s="25"/>
      <c r="H55" s="51"/>
      <c r="I55" s="25"/>
      <c r="J55" s="50"/>
      <c r="K55" s="25"/>
      <c r="L55" s="25"/>
      <c r="M55" s="25"/>
      <c r="N55" s="25"/>
      <c r="O55" s="25"/>
      <c r="P55" s="51"/>
      <c r="Q55" s="25"/>
      <c r="R55" s="24"/>
    </row>
    <row r="56" spans="2:18">
      <c r="B56" s="23"/>
      <c r="C56" s="25"/>
      <c r="D56" s="50"/>
      <c r="E56" s="25"/>
      <c r="F56" s="25"/>
      <c r="G56" s="25"/>
      <c r="H56" s="51"/>
      <c r="I56" s="25"/>
      <c r="J56" s="50"/>
      <c r="K56" s="25"/>
      <c r="L56" s="25"/>
      <c r="M56" s="25"/>
      <c r="N56" s="25"/>
      <c r="O56" s="25"/>
      <c r="P56" s="51"/>
      <c r="Q56" s="25"/>
      <c r="R56" s="24"/>
    </row>
    <row r="57" spans="2:18">
      <c r="B57" s="23"/>
      <c r="C57" s="25"/>
      <c r="D57" s="50"/>
      <c r="E57" s="25"/>
      <c r="F57" s="25"/>
      <c r="G57" s="25"/>
      <c r="H57" s="51"/>
      <c r="I57" s="25"/>
      <c r="J57" s="50"/>
      <c r="K57" s="25"/>
      <c r="L57" s="25"/>
      <c r="M57" s="25"/>
      <c r="N57" s="25"/>
      <c r="O57" s="25"/>
      <c r="P57" s="51"/>
      <c r="Q57" s="25"/>
      <c r="R57" s="24"/>
    </row>
    <row r="58" spans="2:18">
      <c r="B58" s="23"/>
      <c r="C58" s="25"/>
      <c r="D58" s="50"/>
      <c r="E58" s="25"/>
      <c r="F58" s="25"/>
      <c r="G58" s="25"/>
      <c r="H58" s="51"/>
      <c r="I58" s="25"/>
      <c r="J58" s="50"/>
      <c r="K58" s="25"/>
      <c r="L58" s="25"/>
      <c r="M58" s="25"/>
      <c r="N58" s="25"/>
      <c r="O58" s="25"/>
      <c r="P58" s="51"/>
      <c r="Q58" s="25"/>
      <c r="R58" s="24"/>
    </row>
    <row r="59" spans="2:18" s="1" customFormat="1" ht="14.4">
      <c r="B59" s="32"/>
      <c r="C59" s="33"/>
      <c r="D59" s="52" t="s">
        <v>50</v>
      </c>
      <c r="E59" s="53"/>
      <c r="F59" s="53"/>
      <c r="G59" s="54" t="s">
        <v>51</v>
      </c>
      <c r="H59" s="55"/>
      <c r="I59" s="33"/>
      <c r="J59" s="52" t="s">
        <v>50</v>
      </c>
      <c r="K59" s="53"/>
      <c r="L59" s="53"/>
      <c r="M59" s="53"/>
      <c r="N59" s="54" t="s">
        <v>51</v>
      </c>
      <c r="O59" s="53"/>
      <c r="P59" s="55"/>
      <c r="Q59" s="33"/>
      <c r="R59" s="34"/>
    </row>
    <row r="60" spans="2:18">
      <c r="B60" s="23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4"/>
    </row>
    <row r="61" spans="2:18" s="1" customFormat="1" ht="14.4">
      <c r="B61" s="32"/>
      <c r="C61" s="33"/>
      <c r="D61" s="47" t="s">
        <v>52</v>
      </c>
      <c r="E61" s="48"/>
      <c r="F61" s="48"/>
      <c r="G61" s="48"/>
      <c r="H61" s="49"/>
      <c r="I61" s="33"/>
      <c r="J61" s="47" t="s">
        <v>53</v>
      </c>
      <c r="K61" s="48"/>
      <c r="L61" s="48"/>
      <c r="M61" s="48"/>
      <c r="N61" s="48"/>
      <c r="O61" s="48"/>
      <c r="P61" s="49"/>
      <c r="Q61" s="33"/>
      <c r="R61" s="34"/>
    </row>
    <row r="62" spans="2:18">
      <c r="B62" s="23"/>
      <c r="C62" s="25"/>
      <c r="D62" s="50"/>
      <c r="E62" s="25"/>
      <c r="F62" s="25"/>
      <c r="G62" s="25"/>
      <c r="H62" s="51"/>
      <c r="I62" s="25"/>
      <c r="J62" s="50"/>
      <c r="K62" s="25"/>
      <c r="L62" s="25"/>
      <c r="M62" s="25"/>
      <c r="N62" s="25"/>
      <c r="O62" s="25"/>
      <c r="P62" s="51"/>
      <c r="Q62" s="25"/>
      <c r="R62" s="24"/>
    </row>
    <row r="63" spans="2:18">
      <c r="B63" s="23"/>
      <c r="C63" s="25"/>
      <c r="D63" s="50"/>
      <c r="E63" s="25"/>
      <c r="F63" s="25"/>
      <c r="G63" s="25"/>
      <c r="H63" s="51"/>
      <c r="I63" s="25"/>
      <c r="J63" s="50"/>
      <c r="K63" s="25"/>
      <c r="L63" s="25"/>
      <c r="M63" s="25"/>
      <c r="N63" s="25"/>
      <c r="O63" s="25"/>
      <c r="P63" s="51"/>
      <c r="Q63" s="25"/>
      <c r="R63" s="24"/>
    </row>
    <row r="64" spans="2:18">
      <c r="B64" s="23"/>
      <c r="C64" s="25"/>
      <c r="D64" s="50"/>
      <c r="E64" s="25"/>
      <c r="F64" s="25"/>
      <c r="G64" s="25"/>
      <c r="H64" s="51"/>
      <c r="I64" s="25"/>
      <c r="J64" s="50"/>
      <c r="K64" s="25"/>
      <c r="L64" s="25"/>
      <c r="M64" s="25"/>
      <c r="N64" s="25"/>
      <c r="O64" s="25"/>
      <c r="P64" s="51"/>
      <c r="Q64" s="25"/>
      <c r="R64" s="24"/>
    </row>
    <row r="65" spans="2:21">
      <c r="B65" s="23"/>
      <c r="C65" s="25"/>
      <c r="D65" s="50"/>
      <c r="E65" s="25"/>
      <c r="F65" s="25"/>
      <c r="G65" s="25"/>
      <c r="H65" s="51"/>
      <c r="I65" s="25"/>
      <c r="J65" s="50"/>
      <c r="K65" s="25"/>
      <c r="L65" s="25"/>
      <c r="M65" s="25"/>
      <c r="N65" s="25"/>
      <c r="O65" s="25"/>
      <c r="P65" s="51"/>
      <c r="Q65" s="25"/>
      <c r="R65" s="24"/>
    </row>
    <row r="66" spans="2:21">
      <c r="B66" s="23"/>
      <c r="C66" s="25"/>
      <c r="D66" s="50"/>
      <c r="E66" s="25"/>
      <c r="F66" s="25"/>
      <c r="G66" s="25"/>
      <c r="H66" s="51"/>
      <c r="I66" s="25"/>
      <c r="J66" s="50"/>
      <c r="K66" s="25"/>
      <c r="L66" s="25"/>
      <c r="M66" s="25"/>
      <c r="N66" s="25"/>
      <c r="O66" s="25"/>
      <c r="P66" s="51"/>
      <c r="Q66" s="25"/>
      <c r="R66" s="24"/>
    </row>
    <row r="67" spans="2:21">
      <c r="B67" s="23"/>
      <c r="C67" s="25"/>
      <c r="D67" s="50"/>
      <c r="E67" s="25"/>
      <c r="F67" s="25"/>
      <c r="G67" s="25"/>
      <c r="H67" s="51"/>
      <c r="I67" s="25"/>
      <c r="J67" s="50"/>
      <c r="K67" s="25"/>
      <c r="L67" s="25"/>
      <c r="M67" s="25"/>
      <c r="N67" s="25"/>
      <c r="O67" s="25"/>
      <c r="P67" s="51"/>
      <c r="Q67" s="25"/>
      <c r="R67" s="24"/>
    </row>
    <row r="68" spans="2:21">
      <c r="B68" s="23"/>
      <c r="C68" s="25"/>
      <c r="D68" s="50"/>
      <c r="E68" s="25"/>
      <c r="F68" s="25"/>
      <c r="G68" s="25"/>
      <c r="H68" s="51"/>
      <c r="I68" s="25"/>
      <c r="J68" s="50"/>
      <c r="K68" s="25"/>
      <c r="L68" s="25"/>
      <c r="M68" s="25"/>
      <c r="N68" s="25"/>
      <c r="O68" s="25"/>
      <c r="P68" s="51"/>
      <c r="Q68" s="25"/>
      <c r="R68" s="24"/>
    </row>
    <row r="69" spans="2:21">
      <c r="B69" s="23"/>
      <c r="C69" s="25"/>
      <c r="D69" s="50"/>
      <c r="E69" s="25"/>
      <c r="F69" s="25"/>
      <c r="G69" s="25"/>
      <c r="H69" s="51"/>
      <c r="I69" s="25"/>
      <c r="J69" s="50"/>
      <c r="K69" s="25"/>
      <c r="L69" s="25"/>
      <c r="M69" s="25"/>
      <c r="N69" s="25"/>
      <c r="O69" s="25"/>
      <c r="P69" s="51"/>
      <c r="Q69" s="25"/>
      <c r="R69" s="24"/>
    </row>
    <row r="70" spans="2:21" s="1" customFormat="1" ht="14.4">
      <c r="B70" s="32"/>
      <c r="C70" s="33"/>
      <c r="D70" s="52" t="s">
        <v>50</v>
      </c>
      <c r="E70" s="53"/>
      <c r="F70" s="53"/>
      <c r="G70" s="54" t="s">
        <v>51</v>
      </c>
      <c r="H70" s="55"/>
      <c r="I70" s="33"/>
      <c r="J70" s="52" t="s">
        <v>50</v>
      </c>
      <c r="K70" s="53"/>
      <c r="L70" s="53"/>
      <c r="M70" s="53"/>
      <c r="N70" s="54" t="s">
        <v>51</v>
      </c>
      <c r="O70" s="53"/>
      <c r="P70" s="55"/>
      <c r="Q70" s="33"/>
      <c r="R70" s="34"/>
    </row>
    <row r="71" spans="2:21" s="1" customFormat="1" ht="14.4" customHeight="1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8"/>
    </row>
    <row r="75" spans="2:21" s="1" customFormat="1" ht="6.9" customHeight="1">
      <c r="B75" s="123"/>
      <c r="C75" s="124"/>
      <c r="D75" s="124"/>
      <c r="E75" s="124"/>
      <c r="F75" s="124"/>
      <c r="G75" s="124"/>
      <c r="H75" s="124"/>
      <c r="I75" s="124"/>
      <c r="J75" s="124"/>
      <c r="K75" s="124"/>
      <c r="L75" s="124"/>
      <c r="M75" s="124"/>
      <c r="N75" s="124"/>
      <c r="O75" s="124"/>
      <c r="P75" s="124"/>
      <c r="Q75" s="124"/>
      <c r="R75" s="125"/>
    </row>
    <row r="76" spans="2:21" s="1" customFormat="1" ht="36.9" customHeight="1">
      <c r="B76" s="32"/>
      <c r="C76" s="196" t="s">
        <v>137</v>
      </c>
      <c r="D76" s="197"/>
      <c r="E76" s="197"/>
      <c r="F76" s="197"/>
      <c r="G76" s="197"/>
      <c r="H76" s="197"/>
      <c r="I76" s="197"/>
      <c r="J76" s="197"/>
      <c r="K76" s="197"/>
      <c r="L76" s="197"/>
      <c r="M76" s="197"/>
      <c r="N76" s="197"/>
      <c r="O76" s="197"/>
      <c r="P76" s="197"/>
      <c r="Q76" s="197"/>
      <c r="R76" s="34"/>
      <c r="T76" s="126"/>
      <c r="U76" s="126"/>
    </row>
    <row r="77" spans="2:21" s="1" customFormat="1" ht="6.9" customHeight="1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4"/>
      <c r="T77" s="126"/>
      <c r="U77" s="126"/>
    </row>
    <row r="78" spans="2:21" s="1" customFormat="1" ht="30" customHeight="1">
      <c r="B78" s="32"/>
      <c r="C78" s="29" t="s">
        <v>17</v>
      </c>
      <c r="D78" s="33"/>
      <c r="E78" s="33"/>
      <c r="F78" s="231" t="str">
        <f>F6</f>
        <v>Dětské sportovně-kulturní centrum Staré Brno</v>
      </c>
      <c r="G78" s="232"/>
      <c r="H78" s="232"/>
      <c r="I78" s="232"/>
      <c r="J78" s="232"/>
      <c r="K78" s="232"/>
      <c r="L78" s="232"/>
      <c r="M78" s="232"/>
      <c r="N78" s="232"/>
      <c r="O78" s="232"/>
      <c r="P78" s="232"/>
      <c r="Q78" s="33"/>
      <c r="R78" s="34"/>
      <c r="T78" s="126"/>
      <c r="U78" s="126"/>
    </row>
    <row r="79" spans="2:21" ht="30" customHeight="1">
      <c r="B79" s="23"/>
      <c r="C79" s="29" t="s">
        <v>131</v>
      </c>
      <c r="D79" s="25"/>
      <c r="E79" s="25"/>
      <c r="F79" s="231" t="s">
        <v>132</v>
      </c>
      <c r="G79" s="204"/>
      <c r="H79" s="204"/>
      <c r="I79" s="204"/>
      <c r="J79" s="204"/>
      <c r="K79" s="204"/>
      <c r="L79" s="204"/>
      <c r="M79" s="204"/>
      <c r="N79" s="204"/>
      <c r="O79" s="204"/>
      <c r="P79" s="204"/>
      <c r="Q79" s="25"/>
      <c r="R79" s="24"/>
      <c r="T79" s="127"/>
      <c r="U79" s="127"/>
    </row>
    <row r="80" spans="2:21" s="1" customFormat="1" ht="36.9" customHeight="1">
      <c r="B80" s="32"/>
      <c r="C80" s="66" t="s">
        <v>133</v>
      </c>
      <c r="D80" s="33"/>
      <c r="E80" s="33"/>
      <c r="F80" s="198" t="str">
        <f>F8</f>
        <v>SO01.03 - Blok Tělocvična</v>
      </c>
      <c r="G80" s="225"/>
      <c r="H80" s="225"/>
      <c r="I80" s="225"/>
      <c r="J80" s="225"/>
      <c r="K80" s="225"/>
      <c r="L80" s="225"/>
      <c r="M80" s="225"/>
      <c r="N80" s="225"/>
      <c r="O80" s="225"/>
      <c r="P80" s="225"/>
      <c r="Q80" s="33"/>
      <c r="R80" s="34"/>
      <c r="T80" s="126"/>
      <c r="U80" s="126"/>
    </row>
    <row r="81" spans="2:47" s="1" customFormat="1" ht="6.9" customHeight="1"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4"/>
      <c r="T81" s="126"/>
      <c r="U81" s="126"/>
    </row>
    <row r="82" spans="2:47" s="1" customFormat="1" ht="18" customHeight="1">
      <c r="B82" s="32"/>
      <c r="C82" s="29" t="s">
        <v>22</v>
      </c>
      <c r="D82" s="33"/>
      <c r="E82" s="33"/>
      <c r="F82" s="27" t="str">
        <f>F10</f>
        <v>Brno</v>
      </c>
      <c r="G82" s="33"/>
      <c r="H82" s="33"/>
      <c r="I82" s="33"/>
      <c r="J82" s="33"/>
      <c r="K82" s="29" t="s">
        <v>24</v>
      </c>
      <c r="L82" s="33"/>
      <c r="M82" s="226" t="str">
        <f>IF(O10="","",O10)</f>
        <v>17. 2. 2018</v>
      </c>
      <c r="N82" s="226"/>
      <c r="O82" s="226"/>
      <c r="P82" s="226"/>
      <c r="Q82" s="33"/>
      <c r="R82" s="34"/>
      <c r="T82" s="126"/>
      <c r="U82" s="126"/>
    </row>
    <row r="83" spans="2:47" s="1" customFormat="1" ht="6.9" customHeight="1"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4"/>
      <c r="T83" s="126"/>
      <c r="U83" s="126"/>
    </row>
    <row r="84" spans="2:47" s="1" customFormat="1" ht="13.2">
      <c r="B84" s="32"/>
      <c r="C84" s="29" t="s">
        <v>26</v>
      </c>
      <c r="D84" s="33"/>
      <c r="E84" s="33"/>
      <c r="F84" s="27" t="str">
        <f>E13</f>
        <v xml:space="preserve"> </v>
      </c>
      <c r="G84" s="33"/>
      <c r="H84" s="33"/>
      <c r="I84" s="33"/>
      <c r="J84" s="33"/>
      <c r="K84" s="29" t="s">
        <v>31</v>
      </c>
      <c r="L84" s="33"/>
      <c r="M84" s="209" t="str">
        <f>E19</f>
        <v xml:space="preserve"> </v>
      </c>
      <c r="N84" s="209"/>
      <c r="O84" s="209"/>
      <c r="P84" s="209"/>
      <c r="Q84" s="209"/>
      <c r="R84" s="34"/>
      <c r="T84" s="126"/>
      <c r="U84" s="126"/>
    </row>
    <row r="85" spans="2:47" s="1" customFormat="1" ht="14.4" customHeight="1">
      <c r="B85" s="32"/>
      <c r="C85" s="29" t="s">
        <v>30</v>
      </c>
      <c r="D85" s="33"/>
      <c r="E85" s="33"/>
      <c r="F85" s="27" t="str">
        <f>IF(E16="","",E16)</f>
        <v xml:space="preserve"> </v>
      </c>
      <c r="G85" s="33"/>
      <c r="H85" s="33"/>
      <c r="I85" s="33"/>
      <c r="J85" s="33"/>
      <c r="K85" s="29" t="s">
        <v>33</v>
      </c>
      <c r="L85" s="33"/>
      <c r="M85" s="209" t="str">
        <f>E22</f>
        <v xml:space="preserve"> </v>
      </c>
      <c r="N85" s="209"/>
      <c r="O85" s="209"/>
      <c r="P85" s="209"/>
      <c r="Q85" s="209"/>
      <c r="R85" s="34"/>
      <c r="T85" s="126"/>
      <c r="U85" s="126"/>
    </row>
    <row r="86" spans="2:47" s="1" customFormat="1" ht="10.35" customHeight="1"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4"/>
      <c r="T86" s="126"/>
      <c r="U86" s="126"/>
    </row>
    <row r="87" spans="2:47" s="1" customFormat="1" ht="29.25" customHeight="1">
      <c r="B87" s="32"/>
      <c r="C87" s="236" t="s">
        <v>138</v>
      </c>
      <c r="D87" s="237"/>
      <c r="E87" s="237"/>
      <c r="F87" s="237"/>
      <c r="G87" s="237"/>
      <c r="H87" s="115"/>
      <c r="I87" s="115"/>
      <c r="J87" s="115"/>
      <c r="K87" s="115"/>
      <c r="L87" s="115"/>
      <c r="M87" s="115"/>
      <c r="N87" s="236" t="s">
        <v>139</v>
      </c>
      <c r="O87" s="237"/>
      <c r="P87" s="237"/>
      <c r="Q87" s="237"/>
      <c r="R87" s="34"/>
      <c r="T87" s="126"/>
      <c r="U87" s="126"/>
    </row>
    <row r="88" spans="2:47" s="1" customFormat="1" ht="10.35" customHeight="1"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4"/>
      <c r="T88" s="126"/>
      <c r="U88" s="126"/>
    </row>
    <row r="89" spans="2:47" s="1" customFormat="1" ht="29.25" customHeight="1">
      <c r="B89" s="32"/>
      <c r="C89" s="128" t="s">
        <v>140</v>
      </c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169">
        <f>N121</f>
        <v>9400000</v>
      </c>
      <c r="O89" s="229"/>
      <c r="P89" s="229"/>
      <c r="Q89" s="229"/>
      <c r="R89" s="34"/>
      <c r="T89" s="126"/>
      <c r="U89" s="126"/>
      <c r="AU89" s="19" t="s">
        <v>141</v>
      </c>
    </row>
    <row r="90" spans="2:47" s="7" customFormat="1" ht="24.9" customHeight="1">
      <c r="B90" s="129"/>
      <c r="C90" s="130"/>
      <c r="D90" s="131" t="s">
        <v>142</v>
      </c>
      <c r="E90" s="130"/>
      <c r="F90" s="130"/>
      <c r="G90" s="130"/>
      <c r="H90" s="130"/>
      <c r="I90" s="130"/>
      <c r="J90" s="130"/>
      <c r="K90" s="130"/>
      <c r="L90" s="130"/>
      <c r="M90" s="130"/>
      <c r="N90" s="218">
        <f>N122</f>
        <v>8650000</v>
      </c>
      <c r="O90" s="233"/>
      <c r="P90" s="233"/>
      <c r="Q90" s="233"/>
      <c r="R90" s="132"/>
      <c r="T90" s="133"/>
      <c r="U90" s="133"/>
    </row>
    <row r="91" spans="2:47" s="8" customFormat="1" ht="19.95" customHeight="1">
      <c r="B91" s="134"/>
      <c r="C91" s="100"/>
      <c r="D91" s="135" t="s">
        <v>143</v>
      </c>
      <c r="E91" s="100"/>
      <c r="F91" s="100"/>
      <c r="G91" s="100"/>
      <c r="H91" s="100"/>
      <c r="I91" s="100"/>
      <c r="J91" s="100"/>
      <c r="K91" s="100"/>
      <c r="L91" s="100"/>
      <c r="M91" s="100"/>
      <c r="N91" s="177">
        <f>N123</f>
        <v>100000</v>
      </c>
      <c r="O91" s="178"/>
      <c r="P91" s="178"/>
      <c r="Q91" s="178"/>
      <c r="R91" s="136"/>
      <c r="T91" s="137"/>
      <c r="U91" s="137"/>
    </row>
    <row r="92" spans="2:47" s="8" customFormat="1" ht="19.95" customHeight="1">
      <c r="B92" s="134"/>
      <c r="C92" s="100"/>
      <c r="D92" s="135" t="s">
        <v>144</v>
      </c>
      <c r="E92" s="100"/>
      <c r="F92" s="100"/>
      <c r="G92" s="100"/>
      <c r="H92" s="100"/>
      <c r="I92" s="100"/>
      <c r="J92" s="100"/>
      <c r="K92" s="100"/>
      <c r="L92" s="100"/>
      <c r="M92" s="100"/>
      <c r="N92" s="177">
        <f>N125</f>
        <v>1400000</v>
      </c>
      <c r="O92" s="178"/>
      <c r="P92" s="178"/>
      <c r="Q92" s="178"/>
      <c r="R92" s="136"/>
      <c r="T92" s="137"/>
      <c r="U92" s="137"/>
    </row>
    <row r="93" spans="2:47" s="8" customFormat="1" ht="19.95" customHeight="1">
      <c r="B93" s="134"/>
      <c r="C93" s="100"/>
      <c r="D93" s="135" t="s">
        <v>145</v>
      </c>
      <c r="E93" s="100"/>
      <c r="F93" s="100"/>
      <c r="G93" s="100"/>
      <c r="H93" s="100"/>
      <c r="I93" s="100"/>
      <c r="J93" s="100"/>
      <c r="K93" s="100"/>
      <c r="L93" s="100"/>
      <c r="M93" s="100"/>
      <c r="N93" s="177">
        <f>N128</f>
        <v>4950000</v>
      </c>
      <c r="O93" s="178"/>
      <c r="P93" s="178"/>
      <c r="Q93" s="178"/>
      <c r="R93" s="136"/>
      <c r="T93" s="137"/>
      <c r="U93" s="137"/>
    </row>
    <row r="94" spans="2:47" s="8" customFormat="1" ht="19.95" customHeight="1">
      <c r="B94" s="134"/>
      <c r="C94" s="100"/>
      <c r="D94" s="135" t="s">
        <v>146</v>
      </c>
      <c r="E94" s="100"/>
      <c r="F94" s="100"/>
      <c r="G94" s="100"/>
      <c r="H94" s="100"/>
      <c r="I94" s="100"/>
      <c r="J94" s="100"/>
      <c r="K94" s="100"/>
      <c r="L94" s="100"/>
      <c r="M94" s="100"/>
      <c r="N94" s="177">
        <f>N132</f>
        <v>1800000</v>
      </c>
      <c r="O94" s="178"/>
      <c r="P94" s="178"/>
      <c r="Q94" s="178"/>
      <c r="R94" s="136"/>
      <c r="T94" s="137"/>
      <c r="U94" s="137"/>
    </row>
    <row r="95" spans="2:47" s="8" customFormat="1" ht="19.95" customHeight="1">
      <c r="B95" s="134"/>
      <c r="C95" s="100"/>
      <c r="D95" s="135" t="s">
        <v>147</v>
      </c>
      <c r="E95" s="100"/>
      <c r="F95" s="100"/>
      <c r="G95" s="100"/>
      <c r="H95" s="100"/>
      <c r="I95" s="100"/>
      <c r="J95" s="100"/>
      <c r="K95" s="100"/>
      <c r="L95" s="100"/>
      <c r="M95" s="100"/>
      <c r="N95" s="177">
        <f>N135</f>
        <v>400000</v>
      </c>
      <c r="O95" s="178"/>
      <c r="P95" s="178"/>
      <c r="Q95" s="178"/>
      <c r="R95" s="136"/>
      <c r="T95" s="137"/>
      <c r="U95" s="137"/>
    </row>
    <row r="96" spans="2:47" s="7" customFormat="1" ht="24.9" customHeight="1">
      <c r="B96" s="129"/>
      <c r="C96" s="130"/>
      <c r="D96" s="131" t="s">
        <v>148</v>
      </c>
      <c r="E96" s="130"/>
      <c r="F96" s="130"/>
      <c r="G96" s="130"/>
      <c r="H96" s="130"/>
      <c r="I96" s="130"/>
      <c r="J96" s="130"/>
      <c r="K96" s="130"/>
      <c r="L96" s="130"/>
      <c r="M96" s="130"/>
      <c r="N96" s="218">
        <f>N137</f>
        <v>750000</v>
      </c>
      <c r="O96" s="233"/>
      <c r="P96" s="233"/>
      <c r="Q96" s="233"/>
      <c r="R96" s="132"/>
      <c r="T96" s="133"/>
      <c r="U96" s="133"/>
    </row>
    <row r="97" spans="2:21" s="8" customFormat="1" ht="19.95" customHeight="1">
      <c r="B97" s="134"/>
      <c r="C97" s="100"/>
      <c r="D97" s="135" t="s">
        <v>150</v>
      </c>
      <c r="E97" s="100"/>
      <c r="F97" s="100"/>
      <c r="G97" s="100"/>
      <c r="H97" s="100"/>
      <c r="I97" s="100"/>
      <c r="J97" s="100"/>
      <c r="K97" s="100"/>
      <c r="L97" s="100"/>
      <c r="M97" s="100"/>
      <c r="N97" s="177">
        <f>N138</f>
        <v>250000</v>
      </c>
      <c r="O97" s="178"/>
      <c r="P97" s="178"/>
      <c r="Q97" s="178"/>
      <c r="R97" s="136"/>
      <c r="T97" s="137"/>
      <c r="U97" s="137"/>
    </row>
    <row r="98" spans="2:21" s="8" customFormat="1" ht="19.95" customHeight="1">
      <c r="B98" s="134"/>
      <c r="C98" s="100"/>
      <c r="D98" s="135" t="s">
        <v>151</v>
      </c>
      <c r="E98" s="100"/>
      <c r="F98" s="100"/>
      <c r="G98" s="100"/>
      <c r="H98" s="100"/>
      <c r="I98" s="100"/>
      <c r="J98" s="100"/>
      <c r="K98" s="100"/>
      <c r="L98" s="100"/>
      <c r="M98" s="100"/>
      <c r="N98" s="177">
        <f>N140</f>
        <v>350000</v>
      </c>
      <c r="O98" s="178"/>
      <c r="P98" s="178"/>
      <c r="Q98" s="178"/>
      <c r="R98" s="136"/>
      <c r="T98" s="137"/>
      <c r="U98" s="137"/>
    </row>
    <row r="99" spans="2:21" s="8" customFormat="1" ht="19.95" customHeight="1">
      <c r="B99" s="134"/>
      <c r="C99" s="100"/>
      <c r="D99" s="135" t="s">
        <v>152</v>
      </c>
      <c r="E99" s="100"/>
      <c r="F99" s="100"/>
      <c r="G99" s="100"/>
      <c r="H99" s="100"/>
      <c r="I99" s="100"/>
      <c r="J99" s="100"/>
      <c r="K99" s="100"/>
      <c r="L99" s="100"/>
      <c r="M99" s="100"/>
      <c r="N99" s="177">
        <f>N143</f>
        <v>150000</v>
      </c>
      <c r="O99" s="178"/>
      <c r="P99" s="178"/>
      <c r="Q99" s="178"/>
      <c r="R99" s="136"/>
      <c r="T99" s="137"/>
      <c r="U99" s="137"/>
    </row>
    <row r="100" spans="2:21" s="1" customFormat="1" ht="21.75" customHeight="1">
      <c r="B100" s="32"/>
      <c r="C100" s="33"/>
      <c r="D100" s="33"/>
      <c r="E100" s="33"/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4"/>
      <c r="T100" s="126"/>
      <c r="U100" s="126"/>
    </row>
    <row r="101" spans="2:21" s="1" customFormat="1" ht="29.25" customHeight="1">
      <c r="B101" s="32"/>
      <c r="C101" s="128" t="s">
        <v>154</v>
      </c>
      <c r="D101" s="33"/>
      <c r="E101" s="33"/>
      <c r="F101" s="33"/>
      <c r="G101" s="33"/>
      <c r="H101" s="33"/>
      <c r="I101" s="33"/>
      <c r="J101" s="33"/>
      <c r="K101" s="33"/>
      <c r="L101" s="33"/>
      <c r="M101" s="33"/>
      <c r="N101" s="229">
        <v>0</v>
      </c>
      <c r="O101" s="230"/>
      <c r="P101" s="230"/>
      <c r="Q101" s="230"/>
      <c r="R101" s="34"/>
      <c r="T101" s="138"/>
      <c r="U101" s="139" t="s">
        <v>38</v>
      </c>
    </row>
    <row r="102" spans="2:21" s="1" customFormat="1" ht="18" customHeight="1">
      <c r="B102" s="32"/>
      <c r="C102" s="33"/>
      <c r="D102" s="33"/>
      <c r="E102" s="33"/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3"/>
      <c r="Q102" s="33"/>
      <c r="R102" s="34"/>
      <c r="T102" s="126"/>
      <c r="U102" s="126"/>
    </row>
    <row r="103" spans="2:21" s="1" customFormat="1" ht="29.25" customHeight="1">
      <c r="B103" s="32"/>
      <c r="C103" s="114" t="s">
        <v>124</v>
      </c>
      <c r="D103" s="115"/>
      <c r="E103" s="115"/>
      <c r="F103" s="115"/>
      <c r="G103" s="115"/>
      <c r="H103" s="115"/>
      <c r="I103" s="115"/>
      <c r="J103" s="115"/>
      <c r="K103" s="115"/>
      <c r="L103" s="170">
        <f>ROUND(SUM(N89+N101),2)</f>
        <v>9400000</v>
      </c>
      <c r="M103" s="170"/>
      <c r="N103" s="170"/>
      <c r="O103" s="170"/>
      <c r="P103" s="170"/>
      <c r="Q103" s="170"/>
      <c r="R103" s="34"/>
      <c r="T103" s="126"/>
      <c r="U103" s="126"/>
    </row>
    <row r="104" spans="2:21" s="1" customFormat="1" ht="6.9" customHeight="1">
      <c r="B104" s="56"/>
      <c r="C104" s="57"/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  <c r="P104" s="57"/>
      <c r="Q104" s="57"/>
      <c r="R104" s="58"/>
      <c r="T104" s="126"/>
      <c r="U104" s="126"/>
    </row>
    <row r="108" spans="2:21" s="1" customFormat="1" ht="6.9" customHeight="1">
      <c r="B108" s="59"/>
      <c r="C108" s="60"/>
      <c r="D108" s="60"/>
      <c r="E108" s="60"/>
      <c r="F108" s="60"/>
      <c r="G108" s="60"/>
      <c r="H108" s="60"/>
      <c r="I108" s="60"/>
      <c r="J108" s="60"/>
      <c r="K108" s="60"/>
      <c r="L108" s="60"/>
      <c r="M108" s="60"/>
      <c r="N108" s="60"/>
      <c r="O108" s="60"/>
      <c r="P108" s="60"/>
      <c r="Q108" s="60"/>
      <c r="R108" s="61"/>
    </row>
    <row r="109" spans="2:21" s="1" customFormat="1" ht="36.9" customHeight="1">
      <c r="B109" s="32"/>
      <c r="C109" s="196" t="s">
        <v>155</v>
      </c>
      <c r="D109" s="225"/>
      <c r="E109" s="225"/>
      <c r="F109" s="225"/>
      <c r="G109" s="225"/>
      <c r="H109" s="225"/>
      <c r="I109" s="225"/>
      <c r="J109" s="225"/>
      <c r="K109" s="225"/>
      <c r="L109" s="225"/>
      <c r="M109" s="225"/>
      <c r="N109" s="225"/>
      <c r="O109" s="225"/>
      <c r="P109" s="225"/>
      <c r="Q109" s="225"/>
      <c r="R109" s="34"/>
    </row>
    <row r="110" spans="2:21" s="1" customFormat="1" ht="6.9" customHeight="1">
      <c r="B110" s="32"/>
      <c r="C110" s="33"/>
      <c r="D110" s="33"/>
      <c r="E110" s="33"/>
      <c r="F110" s="33"/>
      <c r="G110" s="33"/>
      <c r="H110" s="33"/>
      <c r="I110" s="33"/>
      <c r="J110" s="33"/>
      <c r="K110" s="33"/>
      <c r="L110" s="33"/>
      <c r="M110" s="33"/>
      <c r="N110" s="33"/>
      <c r="O110" s="33"/>
      <c r="P110" s="33"/>
      <c r="Q110" s="33"/>
      <c r="R110" s="34"/>
    </row>
    <row r="111" spans="2:21" s="1" customFormat="1" ht="30" customHeight="1">
      <c r="B111" s="32"/>
      <c r="C111" s="29" t="s">
        <v>17</v>
      </c>
      <c r="D111" s="33"/>
      <c r="E111" s="33"/>
      <c r="F111" s="231" t="str">
        <f>F6</f>
        <v>Dětské sportovně-kulturní centrum Staré Brno</v>
      </c>
      <c r="G111" s="232"/>
      <c r="H111" s="232"/>
      <c r="I111" s="232"/>
      <c r="J111" s="232"/>
      <c r="K111" s="232"/>
      <c r="L111" s="232"/>
      <c r="M111" s="232"/>
      <c r="N111" s="232"/>
      <c r="O111" s="232"/>
      <c r="P111" s="232"/>
      <c r="Q111" s="33"/>
      <c r="R111" s="34"/>
    </row>
    <row r="112" spans="2:21" ht="30" customHeight="1">
      <c r="B112" s="23"/>
      <c r="C112" s="29" t="s">
        <v>131</v>
      </c>
      <c r="D112" s="25"/>
      <c r="E112" s="25"/>
      <c r="F112" s="231" t="s">
        <v>132</v>
      </c>
      <c r="G112" s="204"/>
      <c r="H112" s="204"/>
      <c r="I112" s="204"/>
      <c r="J112" s="204"/>
      <c r="K112" s="204"/>
      <c r="L112" s="204"/>
      <c r="M112" s="204"/>
      <c r="N112" s="204"/>
      <c r="O112" s="204"/>
      <c r="P112" s="204"/>
      <c r="Q112" s="25"/>
      <c r="R112" s="24"/>
    </row>
    <row r="113" spans="2:65" s="1" customFormat="1" ht="36.9" customHeight="1">
      <c r="B113" s="32"/>
      <c r="C113" s="66" t="s">
        <v>133</v>
      </c>
      <c r="D113" s="33"/>
      <c r="E113" s="33"/>
      <c r="F113" s="198" t="str">
        <f>F8</f>
        <v>SO01.03 - Blok Tělocvična</v>
      </c>
      <c r="G113" s="225"/>
      <c r="H113" s="225"/>
      <c r="I113" s="225"/>
      <c r="J113" s="225"/>
      <c r="K113" s="225"/>
      <c r="L113" s="225"/>
      <c r="M113" s="225"/>
      <c r="N113" s="225"/>
      <c r="O113" s="225"/>
      <c r="P113" s="225"/>
      <c r="Q113" s="33"/>
      <c r="R113" s="34"/>
    </row>
    <row r="114" spans="2:65" s="1" customFormat="1" ht="6.9" customHeight="1"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33"/>
      <c r="M114" s="33"/>
      <c r="N114" s="33"/>
      <c r="O114" s="33"/>
      <c r="P114" s="33"/>
      <c r="Q114" s="33"/>
      <c r="R114" s="34"/>
    </row>
    <row r="115" spans="2:65" s="1" customFormat="1" ht="18" customHeight="1">
      <c r="B115" s="32"/>
      <c r="C115" s="29" t="s">
        <v>22</v>
      </c>
      <c r="D115" s="33"/>
      <c r="E115" s="33"/>
      <c r="F115" s="27" t="str">
        <f>F10</f>
        <v>Brno</v>
      </c>
      <c r="G115" s="33"/>
      <c r="H115" s="33"/>
      <c r="I115" s="33"/>
      <c r="J115" s="33"/>
      <c r="K115" s="29" t="s">
        <v>24</v>
      </c>
      <c r="L115" s="33"/>
      <c r="M115" s="226" t="str">
        <f>IF(O10="","",O10)</f>
        <v>17. 2. 2018</v>
      </c>
      <c r="N115" s="226"/>
      <c r="O115" s="226"/>
      <c r="P115" s="226"/>
      <c r="Q115" s="33"/>
      <c r="R115" s="34"/>
    </row>
    <row r="116" spans="2:65" s="1" customFormat="1" ht="6.9" customHeight="1">
      <c r="B116" s="32"/>
      <c r="C116" s="33"/>
      <c r="D116" s="33"/>
      <c r="E116" s="33"/>
      <c r="F116" s="33"/>
      <c r="G116" s="33"/>
      <c r="H116" s="33"/>
      <c r="I116" s="33"/>
      <c r="J116" s="33"/>
      <c r="K116" s="33"/>
      <c r="L116" s="33"/>
      <c r="M116" s="33"/>
      <c r="N116" s="33"/>
      <c r="O116" s="33"/>
      <c r="P116" s="33"/>
      <c r="Q116" s="33"/>
      <c r="R116" s="34"/>
    </row>
    <row r="117" spans="2:65" s="1" customFormat="1" ht="13.2">
      <c r="B117" s="32"/>
      <c r="C117" s="29" t="s">
        <v>26</v>
      </c>
      <c r="D117" s="33"/>
      <c r="E117" s="33"/>
      <c r="F117" s="27" t="str">
        <f>E13</f>
        <v xml:space="preserve"> </v>
      </c>
      <c r="G117" s="33"/>
      <c r="H117" s="33"/>
      <c r="I117" s="33"/>
      <c r="J117" s="33"/>
      <c r="K117" s="29" t="s">
        <v>31</v>
      </c>
      <c r="L117" s="33"/>
      <c r="M117" s="209" t="str">
        <f>E19</f>
        <v xml:space="preserve"> </v>
      </c>
      <c r="N117" s="209"/>
      <c r="O117" s="209"/>
      <c r="P117" s="209"/>
      <c r="Q117" s="209"/>
      <c r="R117" s="34"/>
    </row>
    <row r="118" spans="2:65" s="1" customFormat="1" ht="14.4" customHeight="1">
      <c r="B118" s="32"/>
      <c r="C118" s="29" t="s">
        <v>30</v>
      </c>
      <c r="D118" s="33"/>
      <c r="E118" s="33"/>
      <c r="F118" s="27" t="str">
        <f>IF(E16="","",E16)</f>
        <v xml:space="preserve"> </v>
      </c>
      <c r="G118" s="33"/>
      <c r="H118" s="33"/>
      <c r="I118" s="33"/>
      <c r="J118" s="33"/>
      <c r="K118" s="29" t="s">
        <v>33</v>
      </c>
      <c r="L118" s="33"/>
      <c r="M118" s="209" t="str">
        <f>E22</f>
        <v xml:space="preserve"> </v>
      </c>
      <c r="N118" s="209"/>
      <c r="O118" s="209"/>
      <c r="P118" s="209"/>
      <c r="Q118" s="209"/>
      <c r="R118" s="34"/>
    </row>
    <row r="119" spans="2:65" s="1" customFormat="1" ht="10.35" customHeight="1">
      <c r="B119" s="32"/>
      <c r="C119" s="33"/>
      <c r="D119" s="33"/>
      <c r="E119" s="33"/>
      <c r="F119" s="33"/>
      <c r="G119" s="33"/>
      <c r="H119" s="33"/>
      <c r="I119" s="33"/>
      <c r="J119" s="33"/>
      <c r="K119" s="33"/>
      <c r="L119" s="33"/>
      <c r="M119" s="33"/>
      <c r="N119" s="33"/>
      <c r="O119" s="33"/>
      <c r="P119" s="33"/>
      <c r="Q119" s="33"/>
      <c r="R119" s="34"/>
    </row>
    <row r="120" spans="2:65" s="9" customFormat="1" ht="29.25" customHeight="1">
      <c r="B120" s="140"/>
      <c r="C120" s="141" t="s">
        <v>156</v>
      </c>
      <c r="D120" s="142" t="s">
        <v>157</v>
      </c>
      <c r="E120" s="142" t="s">
        <v>56</v>
      </c>
      <c r="F120" s="227" t="s">
        <v>158</v>
      </c>
      <c r="G120" s="227"/>
      <c r="H120" s="227"/>
      <c r="I120" s="227"/>
      <c r="J120" s="142" t="s">
        <v>159</v>
      </c>
      <c r="K120" s="142" t="s">
        <v>160</v>
      </c>
      <c r="L120" s="227" t="s">
        <v>161</v>
      </c>
      <c r="M120" s="227"/>
      <c r="N120" s="227" t="s">
        <v>139</v>
      </c>
      <c r="O120" s="227"/>
      <c r="P120" s="227"/>
      <c r="Q120" s="228"/>
      <c r="R120" s="143"/>
      <c r="T120" s="77" t="s">
        <v>162</v>
      </c>
      <c r="U120" s="78" t="s">
        <v>38</v>
      </c>
      <c r="V120" s="78" t="s">
        <v>163</v>
      </c>
      <c r="W120" s="78" t="s">
        <v>164</v>
      </c>
      <c r="X120" s="78" t="s">
        <v>165</v>
      </c>
      <c r="Y120" s="78" t="s">
        <v>166</v>
      </c>
      <c r="Z120" s="78" t="s">
        <v>167</v>
      </c>
      <c r="AA120" s="79" t="s">
        <v>168</v>
      </c>
    </row>
    <row r="121" spans="2:65" s="1" customFormat="1" ht="29.25" customHeight="1">
      <c r="B121" s="32"/>
      <c r="C121" s="81" t="s">
        <v>135</v>
      </c>
      <c r="D121" s="33"/>
      <c r="E121" s="33"/>
      <c r="F121" s="33"/>
      <c r="G121" s="33"/>
      <c r="H121" s="33"/>
      <c r="I121" s="33"/>
      <c r="J121" s="33"/>
      <c r="K121" s="33"/>
      <c r="L121" s="33"/>
      <c r="M121" s="33"/>
      <c r="N121" s="215">
        <f>BK121</f>
        <v>9400000</v>
      </c>
      <c r="O121" s="216"/>
      <c r="P121" s="216"/>
      <c r="Q121" s="216"/>
      <c r="R121" s="34"/>
      <c r="T121" s="80"/>
      <c r="U121" s="48"/>
      <c r="V121" s="48"/>
      <c r="W121" s="144">
        <f>W122+W137</f>
        <v>0</v>
      </c>
      <c r="X121" s="48"/>
      <c r="Y121" s="144">
        <f>Y122+Y137</f>
        <v>0</v>
      </c>
      <c r="Z121" s="48"/>
      <c r="AA121" s="145">
        <f>AA122+AA137</f>
        <v>0</v>
      </c>
      <c r="AT121" s="19" t="s">
        <v>73</v>
      </c>
      <c r="AU121" s="19" t="s">
        <v>141</v>
      </c>
      <c r="BK121" s="146">
        <f>BK122+BK137</f>
        <v>9400000</v>
      </c>
    </row>
    <row r="122" spans="2:65" s="10" customFormat="1" ht="37.35" customHeight="1">
      <c r="B122" s="147"/>
      <c r="C122" s="148"/>
      <c r="D122" s="149" t="s">
        <v>142</v>
      </c>
      <c r="E122" s="149"/>
      <c r="F122" s="149"/>
      <c r="G122" s="149"/>
      <c r="H122" s="149"/>
      <c r="I122" s="149"/>
      <c r="J122" s="149"/>
      <c r="K122" s="149"/>
      <c r="L122" s="149"/>
      <c r="M122" s="149"/>
      <c r="N122" s="217">
        <f>BK122</f>
        <v>8650000</v>
      </c>
      <c r="O122" s="218"/>
      <c r="P122" s="218"/>
      <c r="Q122" s="218"/>
      <c r="R122" s="150"/>
      <c r="T122" s="151"/>
      <c r="U122" s="148"/>
      <c r="V122" s="148"/>
      <c r="W122" s="152">
        <f>W123+W125+W128+W132+W135</f>
        <v>0</v>
      </c>
      <c r="X122" s="148"/>
      <c r="Y122" s="152">
        <f>Y123+Y125+Y128+Y132+Y135</f>
        <v>0</v>
      </c>
      <c r="Z122" s="148"/>
      <c r="AA122" s="153">
        <f>AA123+AA125+AA128+AA132+AA135</f>
        <v>0</v>
      </c>
      <c r="AR122" s="154" t="s">
        <v>81</v>
      </c>
      <c r="AT122" s="155" t="s">
        <v>73</v>
      </c>
      <c r="AU122" s="155" t="s">
        <v>74</v>
      </c>
      <c r="AY122" s="154" t="s">
        <v>169</v>
      </c>
      <c r="BK122" s="156">
        <f>BK123+BK125+BK128+BK132+BK135</f>
        <v>8650000</v>
      </c>
    </row>
    <row r="123" spans="2:65" s="10" customFormat="1" ht="19.95" customHeight="1">
      <c r="B123" s="147"/>
      <c r="C123" s="148"/>
      <c r="D123" s="157" t="s">
        <v>143</v>
      </c>
      <c r="E123" s="157"/>
      <c r="F123" s="157"/>
      <c r="G123" s="157"/>
      <c r="H123" s="157"/>
      <c r="I123" s="157"/>
      <c r="J123" s="157"/>
      <c r="K123" s="157"/>
      <c r="L123" s="157"/>
      <c r="M123" s="157"/>
      <c r="N123" s="219">
        <f>BK123</f>
        <v>100000</v>
      </c>
      <c r="O123" s="220"/>
      <c r="P123" s="220"/>
      <c r="Q123" s="220"/>
      <c r="R123" s="150"/>
      <c r="T123" s="151"/>
      <c r="U123" s="148"/>
      <c r="V123" s="148"/>
      <c r="W123" s="152">
        <f>W124</f>
        <v>0</v>
      </c>
      <c r="X123" s="148"/>
      <c r="Y123" s="152">
        <f>Y124</f>
        <v>0</v>
      </c>
      <c r="Z123" s="148"/>
      <c r="AA123" s="153">
        <f>AA124</f>
        <v>0</v>
      </c>
      <c r="AR123" s="154" t="s">
        <v>81</v>
      </c>
      <c r="AT123" s="155" t="s">
        <v>73</v>
      </c>
      <c r="AU123" s="155" t="s">
        <v>81</v>
      </c>
      <c r="AY123" s="154" t="s">
        <v>169</v>
      </c>
      <c r="BK123" s="156">
        <f>BK124</f>
        <v>100000</v>
      </c>
    </row>
    <row r="124" spans="2:65" s="1" customFormat="1" ht="16.5" customHeight="1">
      <c r="B124" s="32"/>
      <c r="C124" s="158" t="s">
        <v>81</v>
      </c>
      <c r="D124" s="158" t="s">
        <v>170</v>
      </c>
      <c r="E124" s="159" t="s">
        <v>171</v>
      </c>
      <c r="F124" s="213" t="s">
        <v>172</v>
      </c>
      <c r="G124" s="213"/>
      <c r="H124" s="213"/>
      <c r="I124" s="213"/>
      <c r="J124" s="160" t="s">
        <v>173</v>
      </c>
      <c r="K124" s="161">
        <v>2</v>
      </c>
      <c r="L124" s="214">
        <v>50000</v>
      </c>
      <c r="M124" s="214"/>
      <c r="N124" s="214">
        <f>ROUND(L124*K124,2)</f>
        <v>100000</v>
      </c>
      <c r="O124" s="214"/>
      <c r="P124" s="214"/>
      <c r="Q124" s="214"/>
      <c r="R124" s="34"/>
      <c r="T124" s="162" t="s">
        <v>20</v>
      </c>
      <c r="U124" s="41" t="s">
        <v>39</v>
      </c>
      <c r="V124" s="163">
        <v>0</v>
      </c>
      <c r="W124" s="163">
        <f>V124*K124</f>
        <v>0</v>
      </c>
      <c r="X124" s="163">
        <v>0</v>
      </c>
      <c r="Y124" s="163">
        <f>X124*K124</f>
        <v>0</v>
      </c>
      <c r="Z124" s="163">
        <v>0</v>
      </c>
      <c r="AA124" s="164">
        <f>Z124*K124</f>
        <v>0</v>
      </c>
      <c r="AR124" s="19" t="s">
        <v>174</v>
      </c>
      <c r="AT124" s="19" t="s">
        <v>170</v>
      </c>
      <c r="AU124" s="19" t="s">
        <v>86</v>
      </c>
      <c r="AY124" s="19" t="s">
        <v>169</v>
      </c>
      <c r="BE124" s="165">
        <f>IF(U124="základní",N124,0)</f>
        <v>100000</v>
      </c>
      <c r="BF124" s="165">
        <f>IF(U124="snížená",N124,0)</f>
        <v>0</v>
      </c>
      <c r="BG124" s="165">
        <f>IF(U124="zákl. přenesená",N124,0)</f>
        <v>0</v>
      </c>
      <c r="BH124" s="165">
        <f>IF(U124="sníž. přenesená",N124,0)</f>
        <v>0</v>
      </c>
      <c r="BI124" s="165">
        <f>IF(U124="nulová",N124,0)</f>
        <v>0</v>
      </c>
      <c r="BJ124" s="19" t="s">
        <v>81</v>
      </c>
      <c r="BK124" s="165">
        <f>ROUND(L124*K124,2)</f>
        <v>100000</v>
      </c>
      <c r="BL124" s="19" t="s">
        <v>174</v>
      </c>
      <c r="BM124" s="19" t="s">
        <v>268</v>
      </c>
    </row>
    <row r="125" spans="2:65" s="10" customFormat="1" ht="29.85" customHeight="1">
      <c r="B125" s="147"/>
      <c r="C125" s="148"/>
      <c r="D125" s="157" t="s">
        <v>144</v>
      </c>
      <c r="E125" s="157"/>
      <c r="F125" s="157"/>
      <c r="G125" s="157"/>
      <c r="H125" s="157"/>
      <c r="I125" s="157"/>
      <c r="J125" s="157"/>
      <c r="K125" s="157"/>
      <c r="L125" s="157"/>
      <c r="M125" s="157"/>
      <c r="N125" s="221">
        <f>BK125</f>
        <v>1400000</v>
      </c>
      <c r="O125" s="222"/>
      <c r="P125" s="222"/>
      <c r="Q125" s="222"/>
      <c r="R125" s="150"/>
      <c r="T125" s="151"/>
      <c r="U125" s="148"/>
      <c r="V125" s="148"/>
      <c r="W125" s="152">
        <f>SUM(W126:W127)</f>
        <v>0</v>
      </c>
      <c r="X125" s="148"/>
      <c r="Y125" s="152">
        <f>SUM(Y126:Y127)</f>
        <v>0</v>
      </c>
      <c r="Z125" s="148"/>
      <c r="AA125" s="153">
        <f>SUM(AA126:AA127)</f>
        <v>0</v>
      </c>
      <c r="AR125" s="154" t="s">
        <v>81</v>
      </c>
      <c r="AT125" s="155" t="s">
        <v>73</v>
      </c>
      <c r="AU125" s="155" t="s">
        <v>81</v>
      </c>
      <c r="AY125" s="154" t="s">
        <v>169</v>
      </c>
      <c r="BK125" s="156">
        <f>SUM(BK126:BK127)</f>
        <v>1400000</v>
      </c>
    </row>
    <row r="126" spans="2:65" s="1" customFormat="1" ht="25.5" customHeight="1">
      <c r="B126" s="32"/>
      <c r="C126" s="158" t="s">
        <v>86</v>
      </c>
      <c r="D126" s="158" t="s">
        <v>170</v>
      </c>
      <c r="E126" s="159" t="s">
        <v>176</v>
      </c>
      <c r="F126" s="213" t="s">
        <v>177</v>
      </c>
      <c r="G126" s="213"/>
      <c r="H126" s="213"/>
      <c r="I126" s="213"/>
      <c r="J126" s="160" t="s">
        <v>173</v>
      </c>
      <c r="K126" s="161">
        <v>2</v>
      </c>
      <c r="L126" s="214">
        <v>300000</v>
      </c>
      <c r="M126" s="214"/>
      <c r="N126" s="214">
        <f>ROUND(L126*K126,2)</f>
        <v>600000</v>
      </c>
      <c r="O126" s="214"/>
      <c r="P126" s="214"/>
      <c r="Q126" s="214"/>
      <c r="R126" s="34"/>
      <c r="T126" s="162" t="s">
        <v>20</v>
      </c>
      <c r="U126" s="41" t="s">
        <v>39</v>
      </c>
      <c r="V126" s="163">
        <v>0</v>
      </c>
      <c r="W126" s="163">
        <f>V126*K126</f>
        <v>0</v>
      </c>
      <c r="X126" s="163">
        <v>0</v>
      </c>
      <c r="Y126" s="163">
        <f>X126*K126</f>
        <v>0</v>
      </c>
      <c r="Z126" s="163">
        <v>0</v>
      </c>
      <c r="AA126" s="164">
        <f>Z126*K126</f>
        <v>0</v>
      </c>
      <c r="AR126" s="19" t="s">
        <v>174</v>
      </c>
      <c r="AT126" s="19" t="s">
        <v>170</v>
      </c>
      <c r="AU126" s="19" t="s">
        <v>86</v>
      </c>
      <c r="AY126" s="19" t="s">
        <v>169</v>
      </c>
      <c r="BE126" s="165">
        <f>IF(U126="základní",N126,0)</f>
        <v>600000</v>
      </c>
      <c r="BF126" s="165">
        <f>IF(U126="snížená",N126,0)</f>
        <v>0</v>
      </c>
      <c r="BG126" s="165">
        <f>IF(U126="zákl. přenesená",N126,0)</f>
        <v>0</v>
      </c>
      <c r="BH126" s="165">
        <f>IF(U126="sníž. přenesená",N126,0)</f>
        <v>0</v>
      </c>
      <c r="BI126" s="165">
        <f>IF(U126="nulová",N126,0)</f>
        <v>0</v>
      </c>
      <c r="BJ126" s="19" t="s">
        <v>81</v>
      </c>
      <c r="BK126" s="165">
        <f>ROUND(L126*K126,2)</f>
        <v>600000</v>
      </c>
      <c r="BL126" s="19" t="s">
        <v>174</v>
      </c>
      <c r="BM126" s="19" t="s">
        <v>269</v>
      </c>
    </row>
    <row r="127" spans="2:65" s="1" customFormat="1" ht="16.5" customHeight="1">
      <c r="B127" s="32"/>
      <c r="C127" s="158" t="s">
        <v>179</v>
      </c>
      <c r="D127" s="158" t="s">
        <v>170</v>
      </c>
      <c r="E127" s="159" t="s">
        <v>180</v>
      </c>
      <c r="F127" s="213" t="s">
        <v>181</v>
      </c>
      <c r="G127" s="213"/>
      <c r="H127" s="213"/>
      <c r="I127" s="213"/>
      <c r="J127" s="160" t="s">
        <v>173</v>
      </c>
      <c r="K127" s="161">
        <v>2</v>
      </c>
      <c r="L127" s="214">
        <v>400000</v>
      </c>
      <c r="M127" s="214"/>
      <c r="N127" s="214">
        <f>ROUND(L127*K127,2)</f>
        <v>800000</v>
      </c>
      <c r="O127" s="214"/>
      <c r="P127" s="214"/>
      <c r="Q127" s="214"/>
      <c r="R127" s="34"/>
      <c r="T127" s="162" t="s">
        <v>20</v>
      </c>
      <c r="U127" s="41" t="s">
        <v>39</v>
      </c>
      <c r="V127" s="163">
        <v>0</v>
      </c>
      <c r="W127" s="163">
        <f>V127*K127</f>
        <v>0</v>
      </c>
      <c r="X127" s="163">
        <v>0</v>
      </c>
      <c r="Y127" s="163">
        <f>X127*K127</f>
        <v>0</v>
      </c>
      <c r="Z127" s="163">
        <v>0</v>
      </c>
      <c r="AA127" s="164">
        <f>Z127*K127</f>
        <v>0</v>
      </c>
      <c r="AR127" s="19" t="s">
        <v>174</v>
      </c>
      <c r="AT127" s="19" t="s">
        <v>170</v>
      </c>
      <c r="AU127" s="19" t="s">
        <v>86</v>
      </c>
      <c r="AY127" s="19" t="s">
        <v>169</v>
      </c>
      <c r="BE127" s="165">
        <f>IF(U127="základní",N127,0)</f>
        <v>800000</v>
      </c>
      <c r="BF127" s="165">
        <f>IF(U127="snížená",N127,0)</f>
        <v>0</v>
      </c>
      <c r="BG127" s="165">
        <f>IF(U127="zákl. přenesená",N127,0)</f>
        <v>0</v>
      </c>
      <c r="BH127" s="165">
        <f>IF(U127="sníž. přenesená",N127,0)</f>
        <v>0</v>
      </c>
      <c r="BI127" s="165">
        <f>IF(U127="nulová",N127,0)</f>
        <v>0</v>
      </c>
      <c r="BJ127" s="19" t="s">
        <v>81</v>
      </c>
      <c r="BK127" s="165">
        <f>ROUND(L127*K127,2)</f>
        <v>800000</v>
      </c>
      <c r="BL127" s="19" t="s">
        <v>174</v>
      </c>
      <c r="BM127" s="19" t="s">
        <v>270</v>
      </c>
    </row>
    <row r="128" spans="2:65" s="10" customFormat="1" ht="29.85" customHeight="1">
      <c r="B128" s="147"/>
      <c r="C128" s="148"/>
      <c r="D128" s="157" t="s">
        <v>145</v>
      </c>
      <c r="E128" s="157"/>
      <c r="F128" s="157"/>
      <c r="G128" s="157"/>
      <c r="H128" s="157"/>
      <c r="I128" s="157"/>
      <c r="J128" s="157"/>
      <c r="K128" s="157"/>
      <c r="L128" s="157"/>
      <c r="M128" s="157"/>
      <c r="N128" s="221">
        <f>BK128</f>
        <v>4950000</v>
      </c>
      <c r="O128" s="222"/>
      <c r="P128" s="222"/>
      <c r="Q128" s="222"/>
      <c r="R128" s="150"/>
      <c r="T128" s="151"/>
      <c r="U128" s="148"/>
      <c r="V128" s="148"/>
      <c r="W128" s="152">
        <f>SUM(W129:W131)</f>
        <v>0</v>
      </c>
      <c r="X128" s="148"/>
      <c r="Y128" s="152">
        <f>SUM(Y129:Y131)</f>
        <v>0</v>
      </c>
      <c r="Z128" s="148"/>
      <c r="AA128" s="153">
        <f>SUM(AA129:AA131)</f>
        <v>0</v>
      </c>
      <c r="AR128" s="154" t="s">
        <v>81</v>
      </c>
      <c r="AT128" s="155" t="s">
        <v>73</v>
      </c>
      <c r="AU128" s="155" t="s">
        <v>81</v>
      </c>
      <c r="AY128" s="154" t="s">
        <v>169</v>
      </c>
      <c r="BK128" s="156">
        <f>SUM(BK129:BK131)</f>
        <v>4950000</v>
      </c>
    </row>
    <row r="129" spans="2:65" s="1" customFormat="1" ht="16.5" customHeight="1">
      <c r="B129" s="32"/>
      <c r="C129" s="158" t="s">
        <v>174</v>
      </c>
      <c r="D129" s="158" t="s">
        <v>170</v>
      </c>
      <c r="E129" s="159" t="s">
        <v>183</v>
      </c>
      <c r="F129" s="213" t="s">
        <v>184</v>
      </c>
      <c r="G129" s="213"/>
      <c r="H129" s="213"/>
      <c r="I129" s="213"/>
      <c r="J129" s="160" t="s">
        <v>173</v>
      </c>
      <c r="K129" s="161">
        <v>2</v>
      </c>
      <c r="L129" s="214">
        <v>750000</v>
      </c>
      <c r="M129" s="214"/>
      <c r="N129" s="214">
        <f>ROUND(L129*K129,2)</f>
        <v>1500000</v>
      </c>
      <c r="O129" s="214"/>
      <c r="P129" s="214"/>
      <c r="Q129" s="214"/>
      <c r="R129" s="34"/>
      <c r="T129" s="162" t="s">
        <v>20</v>
      </c>
      <c r="U129" s="41" t="s">
        <v>39</v>
      </c>
      <c r="V129" s="163">
        <v>0</v>
      </c>
      <c r="W129" s="163">
        <f>V129*K129</f>
        <v>0</v>
      </c>
      <c r="X129" s="163">
        <v>0</v>
      </c>
      <c r="Y129" s="163">
        <f>X129*K129</f>
        <v>0</v>
      </c>
      <c r="Z129" s="163">
        <v>0</v>
      </c>
      <c r="AA129" s="164">
        <f>Z129*K129</f>
        <v>0</v>
      </c>
      <c r="AR129" s="19" t="s">
        <v>174</v>
      </c>
      <c r="AT129" s="19" t="s">
        <v>170</v>
      </c>
      <c r="AU129" s="19" t="s">
        <v>86</v>
      </c>
      <c r="AY129" s="19" t="s">
        <v>169</v>
      </c>
      <c r="BE129" s="165">
        <f>IF(U129="základní",N129,0)</f>
        <v>1500000</v>
      </c>
      <c r="BF129" s="165">
        <f>IF(U129="snížená",N129,0)</f>
        <v>0</v>
      </c>
      <c r="BG129" s="165">
        <f>IF(U129="zákl. přenesená",N129,0)</f>
        <v>0</v>
      </c>
      <c r="BH129" s="165">
        <f>IF(U129="sníž. přenesená",N129,0)</f>
        <v>0</v>
      </c>
      <c r="BI129" s="165">
        <f>IF(U129="nulová",N129,0)</f>
        <v>0</v>
      </c>
      <c r="BJ129" s="19" t="s">
        <v>81</v>
      </c>
      <c r="BK129" s="165">
        <f>ROUND(L129*K129,2)</f>
        <v>1500000</v>
      </c>
      <c r="BL129" s="19" t="s">
        <v>174</v>
      </c>
      <c r="BM129" s="19" t="s">
        <v>271</v>
      </c>
    </row>
    <row r="130" spans="2:65" s="1" customFormat="1" ht="51" customHeight="1">
      <c r="B130" s="32"/>
      <c r="C130" s="158" t="s">
        <v>186</v>
      </c>
      <c r="D130" s="158" t="s">
        <v>170</v>
      </c>
      <c r="E130" s="159" t="s">
        <v>187</v>
      </c>
      <c r="F130" s="213" t="s">
        <v>188</v>
      </c>
      <c r="G130" s="213"/>
      <c r="H130" s="213"/>
      <c r="I130" s="213"/>
      <c r="J130" s="160" t="s">
        <v>189</v>
      </c>
      <c r="K130" s="161">
        <v>5</v>
      </c>
      <c r="L130" s="214">
        <v>600000</v>
      </c>
      <c r="M130" s="214"/>
      <c r="N130" s="214">
        <f>ROUND(L130*K130,2)</f>
        <v>3000000</v>
      </c>
      <c r="O130" s="214"/>
      <c r="P130" s="214"/>
      <c r="Q130" s="214"/>
      <c r="R130" s="34"/>
      <c r="T130" s="162" t="s">
        <v>20</v>
      </c>
      <c r="U130" s="41" t="s">
        <v>39</v>
      </c>
      <c r="V130" s="163">
        <v>0</v>
      </c>
      <c r="W130" s="163">
        <f>V130*K130</f>
        <v>0</v>
      </c>
      <c r="X130" s="163">
        <v>0</v>
      </c>
      <c r="Y130" s="163">
        <f>X130*K130</f>
        <v>0</v>
      </c>
      <c r="Z130" s="163">
        <v>0</v>
      </c>
      <c r="AA130" s="164">
        <f>Z130*K130</f>
        <v>0</v>
      </c>
      <c r="AR130" s="19" t="s">
        <v>174</v>
      </c>
      <c r="AT130" s="19" t="s">
        <v>170</v>
      </c>
      <c r="AU130" s="19" t="s">
        <v>86</v>
      </c>
      <c r="AY130" s="19" t="s">
        <v>169</v>
      </c>
      <c r="BE130" s="165">
        <f>IF(U130="základní",N130,0)</f>
        <v>3000000</v>
      </c>
      <c r="BF130" s="165">
        <f>IF(U130="snížená",N130,0)</f>
        <v>0</v>
      </c>
      <c r="BG130" s="165">
        <f>IF(U130="zákl. přenesená",N130,0)</f>
        <v>0</v>
      </c>
      <c r="BH130" s="165">
        <f>IF(U130="sníž. přenesená",N130,0)</f>
        <v>0</v>
      </c>
      <c r="BI130" s="165">
        <f>IF(U130="nulová",N130,0)</f>
        <v>0</v>
      </c>
      <c r="BJ130" s="19" t="s">
        <v>81</v>
      </c>
      <c r="BK130" s="165">
        <f>ROUND(L130*K130,2)</f>
        <v>3000000</v>
      </c>
      <c r="BL130" s="19" t="s">
        <v>174</v>
      </c>
      <c r="BM130" s="19" t="s">
        <v>272</v>
      </c>
    </row>
    <row r="131" spans="2:65" s="1" customFormat="1" ht="25.5" customHeight="1">
      <c r="B131" s="32"/>
      <c r="C131" s="158" t="s">
        <v>191</v>
      </c>
      <c r="D131" s="158" t="s">
        <v>170</v>
      </c>
      <c r="E131" s="159" t="s">
        <v>192</v>
      </c>
      <c r="F131" s="213" t="s">
        <v>193</v>
      </c>
      <c r="G131" s="213"/>
      <c r="H131" s="213"/>
      <c r="I131" s="213"/>
      <c r="J131" s="160" t="s">
        <v>189</v>
      </c>
      <c r="K131" s="161">
        <v>3</v>
      </c>
      <c r="L131" s="214">
        <v>150000</v>
      </c>
      <c r="M131" s="214"/>
      <c r="N131" s="214">
        <f>ROUND(L131*K131,2)</f>
        <v>450000</v>
      </c>
      <c r="O131" s="214"/>
      <c r="P131" s="214"/>
      <c r="Q131" s="214"/>
      <c r="R131" s="34"/>
      <c r="T131" s="162" t="s">
        <v>20</v>
      </c>
      <c r="U131" s="41" t="s">
        <v>39</v>
      </c>
      <c r="V131" s="163">
        <v>0</v>
      </c>
      <c r="W131" s="163">
        <f>V131*K131</f>
        <v>0</v>
      </c>
      <c r="X131" s="163">
        <v>0</v>
      </c>
      <c r="Y131" s="163">
        <f>X131*K131</f>
        <v>0</v>
      </c>
      <c r="Z131" s="163">
        <v>0</v>
      </c>
      <c r="AA131" s="164">
        <f>Z131*K131</f>
        <v>0</v>
      </c>
      <c r="AR131" s="19" t="s">
        <v>174</v>
      </c>
      <c r="AT131" s="19" t="s">
        <v>170</v>
      </c>
      <c r="AU131" s="19" t="s">
        <v>86</v>
      </c>
      <c r="AY131" s="19" t="s">
        <v>169</v>
      </c>
      <c r="BE131" s="165">
        <f>IF(U131="základní",N131,0)</f>
        <v>450000</v>
      </c>
      <c r="BF131" s="165">
        <f>IF(U131="snížená",N131,0)</f>
        <v>0</v>
      </c>
      <c r="BG131" s="165">
        <f>IF(U131="zákl. přenesená",N131,0)</f>
        <v>0</v>
      </c>
      <c r="BH131" s="165">
        <f>IF(U131="sníž. přenesená",N131,0)</f>
        <v>0</v>
      </c>
      <c r="BI131" s="165">
        <f>IF(U131="nulová",N131,0)</f>
        <v>0</v>
      </c>
      <c r="BJ131" s="19" t="s">
        <v>81</v>
      </c>
      <c r="BK131" s="165">
        <f>ROUND(L131*K131,2)</f>
        <v>450000</v>
      </c>
      <c r="BL131" s="19" t="s">
        <v>174</v>
      </c>
      <c r="BM131" s="19" t="s">
        <v>273</v>
      </c>
    </row>
    <row r="132" spans="2:65" s="10" customFormat="1" ht="29.85" customHeight="1">
      <c r="B132" s="147"/>
      <c r="C132" s="148"/>
      <c r="D132" s="157" t="s">
        <v>146</v>
      </c>
      <c r="E132" s="157"/>
      <c r="F132" s="157"/>
      <c r="G132" s="157"/>
      <c r="H132" s="157"/>
      <c r="I132" s="157"/>
      <c r="J132" s="157"/>
      <c r="K132" s="157"/>
      <c r="L132" s="157"/>
      <c r="M132" s="157"/>
      <c r="N132" s="221">
        <f>BK132</f>
        <v>1800000</v>
      </c>
      <c r="O132" s="222"/>
      <c r="P132" s="222"/>
      <c r="Q132" s="222"/>
      <c r="R132" s="150"/>
      <c r="T132" s="151"/>
      <c r="U132" s="148"/>
      <c r="V132" s="148"/>
      <c r="W132" s="152">
        <f>SUM(W133:W134)</f>
        <v>0</v>
      </c>
      <c r="X132" s="148"/>
      <c r="Y132" s="152">
        <f>SUM(Y133:Y134)</f>
        <v>0</v>
      </c>
      <c r="Z132" s="148"/>
      <c r="AA132" s="153">
        <f>SUM(AA133:AA134)</f>
        <v>0</v>
      </c>
      <c r="AR132" s="154" t="s">
        <v>81</v>
      </c>
      <c r="AT132" s="155" t="s">
        <v>73</v>
      </c>
      <c r="AU132" s="155" t="s">
        <v>81</v>
      </c>
      <c r="AY132" s="154" t="s">
        <v>169</v>
      </c>
      <c r="BK132" s="156">
        <f>SUM(BK133:BK134)</f>
        <v>1800000</v>
      </c>
    </row>
    <row r="133" spans="2:65" s="1" customFormat="1" ht="16.5" customHeight="1">
      <c r="B133" s="32"/>
      <c r="C133" s="158" t="s">
        <v>195</v>
      </c>
      <c r="D133" s="158" t="s">
        <v>170</v>
      </c>
      <c r="E133" s="159" t="s">
        <v>201</v>
      </c>
      <c r="F133" s="213" t="s">
        <v>202</v>
      </c>
      <c r="G133" s="213"/>
      <c r="H133" s="213"/>
      <c r="I133" s="213"/>
      <c r="J133" s="160" t="s">
        <v>173</v>
      </c>
      <c r="K133" s="161">
        <v>2</v>
      </c>
      <c r="L133" s="214">
        <v>450000</v>
      </c>
      <c r="M133" s="214"/>
      <c r="N133" s="214">
        <f>ROUND(L133*K133,2)</f>
        <v>900000</v>
      </c>
      <c r="O133" s="214"/>
      <c r="P133" s="214"/>
      <c r="Q133" s="214"/>
      <c r="R133" s="34"/>
      <c r="T133" s="162" t="s">
        <v>20</v>
      </c>
      <c r="U133" s="41" t="s">
        <v>39</v>
      </c>
      <c r="V133" s="163">
        <v>0</v>
      </c>
      <c r="W133" s="163">
        <f>V133*K133</f>
        <v>0</v>
      </c>
      <c r="X133" s="163">
        <v>0</v>
      </c>
      <c r="Y133" s="163">
        <f>X133*K133</f>
        <v>0</v>
      </c>
      <c r="Z133" s="163">
        <v>0</v>
      </c>
      <c r="AA133" s="164">
        <f>Z133*K133</f>
        <v>0</v>
      </c>
      <c r="AR133" s="19" t="s">
        <v>174</v>
      </c>
      <c r="AT133" s="19" t="s">
        <v>170</v>
      </c>
      <c r="AU133" s="19" t="s">
        <v>86</v>
      </c>
      <c r="AY133" s="19" t="s">
        <v>169</v>
      </c>
      <c r="BE133" s="165">
        <f>IF(U133="základní",N133,0)</f>
        <v>900000</v>
      </c>
      <c r="BF133" s="165">
        <f>IF(U133="snížená",N133,0)</f>
        <v>0</v>
      </c>
      <c r="BG133" s="165">
        <f>IF(U133="zákl. přenesená",N133,0)</f>
        <v>0</v>
      </c>
      <c r="BH133" s="165">
        <f>IF(U133="sníž. přenesená",N133,0)</f>
        <v>0</v>
      </c>
      <c r="BI133" s="165">
        <f>IF(U133="nulová",N133,0)</f>
        <v>0</v>
      </c>
      <c r="BJ133" s="19" t="s">
        <v>81</v>
      </c>
      <c r="BK133" s="165">
        <f>ROUND(L133*K133,2)</f>
        <v>900000</v>
      </c>
      <c r="BL133" s="19" t="s">
        <v>174</v>
      </c>
      <c r="BM133" s="19" t="s">
        <v>274</v>
      </c>
    </row>
    <row r="134" spans="2:65" s="1" customFormat="1" ht="25.5" customHeight="1">
      <c r="B134" s="32"/>
      <c r="C134" s="158" t="s">
        <v>200</v>
      </c>
      <c r="D134" s="158" t="s">
        <v>170</v>
      </c>
      <c r="E134" s="159" t="s">
        <v>205</v>
      </c>
      <c r="F134" s="213" t="s">
        <v>206</v>
      </c>
      <c r="G134" s="213"/>
      <c r="H134" s="213"/>
      <c r="I134" s="213"/>
      <c r="J134" s="160" t="s">
        <v>173</v>
      </c>
      <c r="K134" s="161">
        <v>2</v>
      </c>
      <c r="L134" s="214">
        <v>450000</v>
      </c>
      <c r="M134" s="214"/>
      <c r="N134" s="214">
        <f>ROUND(L134*K134,2)</f>
        <v>900000</v>
      </c>
      <c r="O134" s="214"/>
      <c r="P134" s="214"/>
      <c r="Q134" s="214"/>
      <c r="R134" s="34"/>
      <c r="T134" s="162" t="s">
        <v>20</v>
      </c>
      <c r="U134" s="41" t="s">
        <v>39</v>
      </c>
      <c r="V134" s="163">
        <v>0</v>
      </c>
      <c r="W134" s="163">
        <f>V134*K134</f>
        <v>0</v>
      </c>
      <c r="X134" s="163">
        <v>0</v>
      </c>
      <c r="Y134" s="163">
        <f>X134*K134</f>
        <v>0</v>
      </c>
      <c r="Z134" s="163">
        <v>0</v>
      </c>
      <c r="AA134" s="164">
        <f>Z134*K134</f>
        <v>0</v>
      </c>
      <c r="AR134" s="19" t="s">
        <v>174</v>
      </c>
      <c r="AT134" s="19" t="s">
        <v>170</v>
      </c>
      <c r="AU134" s="19" t="s">
        <v>86</v>
      </c>
      <c r="AY134" s="19" t="s">
        <v>169</v>
      </c>
      <c r="BE134" s="165">
        <f>IF(U134="základní",N134,0)</f>
        <v>900000</v>
      </c>
      <c r="BF134" s="165">
        <f>IF(U134="snížená",N134,0)</f>
        <v>0</v>
      </c>
      <c r="BG134" s="165">
        <f>IF(U134="zákl. přenesená",N134,0)</f>
        <v>0</v>
      </c>
      <c r="BH134" s="165">
        <f>IF(U134="sníž. přenesená",N134,0)</f>
        <v>0</v>
      </c>
      <c r="BI134" s="165">
        <f>IF(U134="nulová",N134,0)</f>
        <v>0</v>
      </c>
      <c r="BJ134" s="19" t="s">
        <v>81</v>
      </c>
      <c r="BK134" s="165">
        <f>ROUND(L134*K134,2)</f>
        <v>900000</v>
      </c>
      <c r="BL134" s="19" t="s">
        <v>174</v>
      </c>
      <c r="BM134" s="19" t="s">
        <v>275</v>
      </c>
    </row>
    <row r="135" spans="2:65" s="10" customFormat="1" ht="29.85" customHeight="1">
      <c r="B135" s="147"/>
      <c r="C135" s="148"/>
      <c r="D135" s="157" t="s">
        <v>147</v>
      </c>
      <c r="E135" s="157"/>
      <c r="F135" s="157"/>
      <c r="G135" s="157"/>
      <c r="H135" s="157"/>
      <c r="I135" s="157"/>
      <c r="J135" s="157"/>
      <c r="K135" s="157"/>
      <c r="L135" s="157"/>
      <c r="M135" s="157"/>
      <c r="N135" s="221">
        <f>BK135</f>
        <v>400000</v>
      </c>
      <c r="O135" s="222"/>
      <c r="P135" s="222"/>
      <c r="Q135" s="222"/>
      <c r="R135" s="150"/>
      <c r="T135" s="151"/>
      <c r="U135" s="148"/>
      <c r="V135" s="148"/>
      <c r="W135" s="152">
        <f>W136</f>
        <v>0</v>
      </c>
      <c r="X135" s="148"/>
      <c r="Y135" s="152">
        <f>Y136</f>
        <v>0</v>
      </c>
      <c r="Z135" s="148"/>
      <c r="AA135" s="153">
        <f>AA136</f>
        <v>0</v>
      </c>
      <c r="AR135" s="154" t="s">
        <v>81</v>
      </c>
      <c r="AT135" s="155" t="s">
        <v>73</v>
      </c>
      <c r="AU135" s="155" t="s">
        <v>81</v>
      </c>
      <c r="AY135" s="154" t="s">
        <v>169</v>
      </c>
      <c r="BK135" s="156">
        <f>BK136</f>
        <v>400000</v>
      </c>
    </row>
    <row r="136" spans="2:65" s="1" customFormat="1" ht="38.25" customHeight="1">
      <c r="B136" s="32"/>
      <c r="C136" s="158" t="s">
        <v>204</v>
      </c>
      <c r="D136" s="158" t="s">
        <v>170</v>
      </c>
      <c r="E136" s="159" t="s">
        <v>218</v>
      </c>
      <c r="F136" s="213" t="s">
        <v>261</v>
      </c>
      <c r="G136" s="213"/>
      <c r="H136" s="213"/>
      <c r="I136" s="213"/>
      <c r="J136" s="160" t="s">
        <v>173</v>
      </c>
      <c r="K136" s="161">
        <v>2</v>
      </c>
      <c r="L136" s="214">
        <v>200000</v>
      </c>
      <c r="M136" s="214"/>
      <c r="N136" s="214">
        <f>ROUND(L136*K136,2)</f>
        <v>400000</v>
      </c>
      <c r="O136" s="214"/>
      <c r="P136" s="214"/>
      <c r="Q136" s="214"/>
      <c r="R136" s="34"/>
      <c r="T136" s="162" t="s">
        <v>20</v>
      </c>
      <c r="U136" s="41" t="s">
        <v>39</v>
      </c>
      <c r="V136" s="163">
        <v>0</v>
      </c>
      <c r="W136" s="163">
        <f>V136*K136</f>
        <v>0</v>
      </c>
      <c r="X136" s="163">
        <v>0</v>
      </c>
      <c r="Y136" s="163">
        <f>X136*K136</f>
        <v>0</v>
      </c>
      <c r="Z136" s="163">
        <v>0</v>
      </c>
      <c r="AA136" s="164">
        <f>Z136*K136</f>
        <v>0</v>
      </c>
      <c r="AR136" s="19" t="s">
        <v>174</v>
      </c>
      <c r="AT136" s="19" t="s">
        <v>170</v>
      </c>
      <c r="AU136" s="19" t="s">
        <v>86</v>
      </c>
      <c r="AY136" s="19" t="s">
        <v>169</v>
      </c>
      <c r="BE136" s="165">
        <f>IF(U136="základní",N136,0)</f>
        <v>400000</v>
      </c>
      <c r="BF136" s="165">
        <f>IF(U136="snížená",N136,0)</f>
        <v>0</v>
      </c>
      <c r="BG136" s="165">
        <f>IF(U136="zákl. přenesená",N136,0)</f>
        <v>0</v>
      </c>
      <c r="BH136" s="165">
        <f>IF(U136="sníž. přenesená",N136,0)</f>
        <v>0</v>
      </c>
      <c r="BI136" s="165">
        <f>IF(U136="nulová",N136,0)</f>
        <v>0</v>
      </c>
      <c r="BJ136" s="19" t="s">
        <v>81</v>
      </c>
      <c r="BK136" s="165">
        <f>ROUND(L136*K136,2)</f>
        <v>400000</v>
      </c>
      <c r="BL136" s="19" t="s">
        <v>174</v>
      </c>
      <c r="BM136" s="19" t="s">
        <v>276</v>
      </c>
    </row>
    <row r="137" spans="2:65" s="10" customFormat="1" ht="37.35" customHeight="1">
      <c r="B137" s="147"/>
      <c r="C137" s="148"/>
      <c r="D137" s="149" t="s">
        <v>148</v>
      </c>
      <c r="E137" s="149"/>
      <c r="F137" s="149"/>
      <c r="G137" s="149"/>
      <c r="H137" s="149"/>
      <c r="I137" s="149"/>
      <c r="J137" s="149"/>
      <c r="K137" s="149"/>
      <c r="L137" s="149"/>
      <c r="M137" s="149"/>
      <c r="N137" s="223">
        <f>BK137</f>
        <v>750000</v>
      </c>
      <c r="O137" s="224"/>
      <c r="P137" s="224"/>
      <c r="Q137" s="224"/>
      <c r="R137" s="150"/>
      <c r="T137" s="151"/>
      <c r="U137" s="148"/>
      <c r="V137" s="148"/>
      <c r="W137" s="152">
        <f>W138+W140+W143</f>
        <v>0</v>
      </c>
      <c r="X137" s="148"/>
      <c r="Y137" s="152">
        <f>Y138+Y140+Y143</f>
        <v>0</v>
      </c>
      <c r="Z137" s="148"/>
      <c r="AA137" s="153">
        <f>AA138+AA140+AA143</f>
        <v>0</v>
      </c>
      <c r="AR137" s="154" t="s">
        <v>86</v>
      </c>
      <c r="AT137" s="155" t="s">
        <v>73</v>
      </c>
      <c r="AU137" s="155" t="s">
        <v>74</v>
      </c>
      <c r="AY137" s="154" t="s">
        <v>169</v>
      </c>
      <c r="BK137" s="156">
        <f>BK138+BK140+BK143</f>
        <v>750000</v>
      </c>
    </row>
    <row r="138" spans="2:65" s="10" customFormat="1" ht="19.95" customHeight="1">
      <c r="B138" s="147"/>
      <c r="C138" s="148"/>
      <c r="D138" s="157" t="s">
        <v>150</v>
      </c>
      <c r="E138" s="157"/>
      <c r="F138" s="157"/>
      <c r="G138" s="157"/>
      <c r="H138" s="157"/>
      <c r="I138" s="157"/>
      <c r="J138" s="157"/>
      <c r="K138" s="157"/>
      <c r="L138" s="157"/>
      <c r="M138" s="157"/>
      <c r="N138" s="219">
        <f>BK138</f>
        <v>250000</v>
      </c>
      <c r="O138" s="220"/>
      <c r="P138" s="220"/>
      <c r="Q138" s="220"/>
      <c r="R138" s="150"/>
      <c r="T138" s="151"/>
      <c r="U138" s="148"/>
      <c r="V138" s="148"/>
      <c r="W138" s="152">
        <f>W139</f>
        <v>0</v>
      </c>
      <c r="X138" s="148"/>
      <c r="Y138" s="152">
        <f>Y139</f>
        <v>0</v>
      </c>
      <c r="Z138" s="148"/>
      <c r="AA138" s="153">
        <f>AA139</f>
        <v>0</v>
      </c>
      <c r="AR138" s="154" t="s">
        <v>86</v>
      </c>
      <c r="AT138" s="155" t="s">
        <v>73</v>
      </c>
      <c r="AU138" s="155" t="s">
        <v>81</v>
      </c>
      <c r="AY138" s="154" t="s">
        <v>169</v>
      </c>
      <c r="BK138" s="156">
        <f>BK139</f>
        <v>250000</v>
      </c>
    </row>
    <row r="139" spans="2:65" s="1" customFormat="1" ht="16.5" customHeight="1">
      <c r="B139" s="32"/>
      <c r="C139" s="158" t="s">
        <v>208</v>
      </c>
      <c r="D139" s="158" t="s">
        <v>170</v>
      </c>
      <c r="E139" s="159" t="s">
        <v>233</v>
      </c>
      <c r="F139" s="213" t="s">
        <v>234</v>
      </c>
      <c r="G139" s="213"/>
      <c r="H139" s="213"/>
      <c r="I139" s="213"/>
      <c r="J139" s="160" t="s">
        <v>173</v>
      </c>
      <c r="K139" s="161">
        <v>1</v>
      </c>
      <c r="L139" s="214">
        <v>250000</v>
      </c>
      <c r="M139" s="214"/>
      <c r="N139" s="214">
        <f>ROUND(L139*K139,2)</f>
        <v>250000</v>
      </c>
      <c r="O139" s="214"/>
      <c r="P139" s="214"/>
      <c r="Q139" s="214"/>
      <c r="R139" s="34"/>
      <c r="T139" s="162" t="s">
        <v>20</v>
      </c>
      <c r="U139" s="41" t="s">
        <v>39</v>
      </c>
      <c r="V139" s="163">
        <v>0</v>
      </c>
      <c r="W139" s="163">
        <f>V139*K139</f>
        <v>0</v>
      </c>
      <c r="X139" s="163">
        <v>0</v>
      </c>
      <c r="Y139" s="163">
        <f>X139*K139</f>
        <v>0</v>
      </c>
      <c r="Z139" s="163">
        <v>0</v>
      </c>
      <c r="AA139" s="164">
        <f>Z139*K139</f>
        <v>0</v>
      </c>
      <c r="AR139" s="19" t="s">
        <v>228</v>
      </c>
      <c r="AT139" s="19" t="s">
        <v>170</v>
      </c>
      <c r="AU139" s="19" t="s">
        <v>86</v>
      </c>
      <c r="AY139" s="19" t="s">
        <v>169</v>
      </c>
      <c r="BE139" s="165">
        <f>IF(U139="základní",N139,0)</f>
        <v>250000</v>
      </c>
      <c r="BF139" s="165">
        <f>IF(U139="snížená",N139,0)</f>
        <v>0</v>
      </c>
      <c r="BG139" s="165">
        <f>IF(U139="zákl. přenesená",N139,0)</f>
        <v>0</v>
      </c>
      <c r="BH139" s="165">
        <f>IF(U139="sníž. přenesená",N139,0)</f>
        <v>0</v>
      </c>
      <c r="BI139" s="165">
        <f>IF(U139="nulová",N139,0)</f>
        <v>0</v>
      </c>
      <c r="BJ139" s="19" t="s">
        <v>81</v>
      </c>
      <c r="BK139" s="165">
        <f>ROUND(L139*K139,2)</f>
        <v>250000</v>
      </c>
      <c r="BL139" s="19" t="s">
        <v>228</v>
      </c>
      <c r="BM139" s="19" t="s">
        <v>277</v>
      </c>
    </row>
    <row r="140" spans="2:65" s="10" customFormat="1" ht="29.85" customHeight="1">
      <c r="B140" s="147"/>
      <c r="C140" s="148"/>
      <c r="D140" s="157" t="s">
        <v>151</v>
      </c>
      <c r="E140" s="157"/>
      <c r="F140" s="157"/>
      <c r="G140" s="157"/>
      <c r="H140" s="157"/>
      <c r="I140" s="157"/>
      <c r="J140" s="157"/>
      <c r="K140" s="157"/>
      <c r="L140" s="157"/>
      <c r="M140" s="157"/>
      <c r="N140" s="221">
        <f>BK140</f>
        <v>350000</v>
      </c>
      <c r="O140" s="222"/>
      <c r="P140" s="222"/>
      <c r="Q140" s="222"/>
      <c r="R140" s="150"/>
      <c r="T140" s="151"/>
      <c r="U140" s="148"/>
      <c r="V140" s="148"/>
      <c r="W140" s="152">
        <f>SUM(W141:W142)</f>
        <v>0</v>
      </c>
      <c r="X140" s="148"/>
      <c r="Y140" s="152">
        <f>SUM(Y141:Y142)</f>
        <v>0</v>
      </c>
      <c r="Z140" s="148"/>
      <c r="AA140" s="153">
        <f>SUM(AA141:AA142)</f>
        <v>0</v>
      </c>
      <c r="AR140" s="154" t="s">
        <v>86</v>
      </c>
      <c r="AT140" s="155" t="s">
        <v>73</v>
      </c>
      <c r="AU140" s="155" t="s">
        <v>81</v>
      </c>
      <c r="AY140" s="154" t="s">
        <v>169</v>
      </c>
      <c r="BK140" s="156">
        <f>SUM(BK141:BK142)</f>
        <v>350000</v>
      </c>
    </row>
    <row r="141" spans="2:65" s="1" customFormat="1" ht="16.5" customHeight="1">
      <c r="B141" s="32"/>
      <c r="C141" s="158" t="s">
        <v>212</v>
      </c>
      <c r="D141" s="158" t="s">
        <v>170</v>
      </c>
      <c r="E141" s="159" t="s">
        <v>237</v>
      </c>
      <c r="F141" s="213" t="s">
        <v>238</v>
      </c>
      <c r="G141" s="213"/>
      <c r="H141" s="213"/>
      <c r="I141" s="213"/>
      <c r="J141" s="160" t="s">
        <v>173</v>
      </c>
      <c r="K141" s="161">
        <v>1</v>
      </c>
      <c r="L141" s="214">
        <v>200000</v>
      </c>
      <c r="M141" s="214"/>
      <c r="N141" s="214">
        <f>ROUND(L141*K141,2)</f>
        <v>200000</v>
      </c>
      <c r="O141" s="214"/>
      <c r="P141" s="214"/>
      <c r="Q141" s="214"/>
      <c r="R141" s="34"/>
      <c r="T141" s="162" t="s">
        <v>20</v>
      </c>
      <c r="U141" s="41" t="s">
        <v>39</v>
      </c>
      <c r="V141" s="163">
        <v>0</v>
      </c>
      <c r="W141" s="163">
        <f>V141*K141</f>
        <v>0</v>
      </c>
      <c r="X141" s="163">
        <v>0</v>
      </c>
      <c r="Y141" s="163">
        <f>X141*K141</f>
        <v>0</v>
      </c>
      <c r="Z141" s="163">
        <v>0</v>
      </c>
      <c r="AA141" s="164">
        <f>Z141*K141</f>
        <v>0</v>
      </c>
      <c r="AR141" s="19" t="s">
        <v>228</v>
      </c>
      <c r="AT141" s="19" t="s">
        <v>170</v>
      </c>
      <c r="AU141" s="19" t="s">
        <v>86</v>
      </c>
      <c r="AY141" s="19" t="s">
        <v>169</v>
      </c>
      <c r="BE141" s="165">
        <f>IF(U141="základní",N141,0)</f>
        <v>200000</v>
      </c>
      <c r="BF141" s="165">
        <f>IF(U141="snížená",N141,0)</f>
        <v>0</v>
      </c>
      <c r="BG141" s="165">
        <f>IF(U141="zákl. přenesená",N141,0)</f>
        <v>0</v>
      </c>
      <c r="BH141" s="165">
        <f>IF(U141="sníž. přenesená",N141,0)</f>
        <v>0</v>
      </c>
      <c r="BI141" s="165">
        <f>IF(U141="nulová",N141,0)</f>
        <v>0</v>
      </c>
      <c r="BJ141" s="19" t="s">
        <v>81</v>
      </c>
      <c r="BK141" s="165">
        <f>ROUND(L141*K141,2)</f>
        <v>200000</v>
      </c>
      <c r="BL141" s="19" t="s">
        <v>228</v>
      </c>
      <c r="BM141" s="19" t="s">
        <v>278</v>
      </c>
    </row>
    <row r="142" spans="2:65" s="1" customFormat="1" ht="38.25" customHeight="1">
      <c r="B142" s="32"/>
      <c r="C142" s="158" t="s">
        <v>221</v>
      </c>
      <c r="D142" s="158" t="s">
        <v>170</v>
      </c>
      <c r="E142" s="159" t="s">
        <v>241</v>
      </c>
      <c r="F142" s="213" t="s">
        <v>242</v>
      </c>
      <c r="G142" s="213"/>
      <c r="H142" s="213"/>
      <c r="I142" s="213"/>
      <c r="J142" s="160" t="s">
        <v>173</v>
      </c>
      <c r="K142" s="161">
        <v>1</v>
      </c>
      <c r="L142" s="214">
        <v>150000</v>
      </c>
      <c r="M142" s="214"/>
      <c r="N142" s="214">
        <f>ROUND(L142*K142,2)</f>
        <v>150000</v>
      </c>
      <c r="O142" s="214"/>
      <c r="P142" s="214"/>
      <c r="Q142" s="214"/>
      <c r="R142" s="34"/>
      <c r="T142" s="162" t="s">
        <v>20</v>
      </c>
      <c r="U142" s="41" t="s">
        <v>39</v>
      </c>
      <c r="V142" s="163">
        <v>0</v>
      </c>
      <c r="W142" s="163">
        <f>V142*K142</f>
        <v>0</v>
      </c>
      <c r="X142" s="163">
        <v>0</v>
      </c>
      <c r="Y142" s="163">
        <f>X142*K142</f>
        <v>0</v>
      </c>
      <c r="Z142" s="163">
        <v>0</v>
      </c>
      <c r="AA142" s="164">
        <f>Z142*K142</f>
        <v>0</v>
      </c>
      <c r="AR142" s="19" t="s">
        <v>228</v>
      </c>
      <c r="AT142" s="19" t="s">
        <v>170</v>
      </c>
      <c r="AU142" s="19" t="s">
        <v>86</v>
      </c>
      <c r="AY142" s="19" t="s">
        <v>169</v>
      </c>
      <c r="BE142" s="165">
        <f>IF(U142="základní",N142,0)</f>
        <v>150000</v>
      </c>
      <c r="BF142" s="165">
        <f>IF(U142="snížená",N142,0)</f>
        <v>0</v>
      </c>
      <c r="BG142" s="165">
        <f>IF(U142="zákl. přenesená",N142,0)</f>
        <v>0</v>
      </c>
      <c r="BH142" s="165">
        <f>IF(U142="sníž. přenesená",N142,0)</f>
        <v>0</v>
      </c>
      <c r="BI142" s="165">
        <f>IF(U142="nulová",N142,0)</f>
        <v>0</v>
      </c>
      <c r="BJ142" s="19" t="s">
        <v>81</v>
      </c>
      <c r="BK142" s="165">
        <f>ROUND(L142*K142,2)</f>
        <v>150000</v>
      </c>
      <c r="BL142" s="19" t="s">
        <v>228</v>
      </c>
      <c r="BM142" s="19" t="s">
        <v>279</v>
      </c>
    </row>
    <row r="143" spans="2:65" s="10" customFormat="1" ht="29.85" customHeight="1">
      <c r="B143" s="147"/>
      <c r="C143" s="148"/>
      <c r="D143" s="157" t="s">
        <v>152</v>
      </c>
      <c r="E143" s="157"/>
      <c r="F143" s="157"/>
      <c r="G143" s="157"/>
      <c r="H143" s="157"/>
      <c r="I143" s="157"/>
      <c r="J143" s="157"/>
      <c r="K143" s="157"/>
      <c r="L143" s="157"/>
      <c r="M143" s="157"/>
      <c r="N143" s="221">
        <f>BK143</f>
        <v>150000</v>
      </c>
      <c r="O143" s="222"/>
      <c r="P143" s="222"/>
      <c r="Q143" s="222"/>
      <c r="R143" s="150"/>
      <c r="T143" s="151"/>
      <c r="U143" s="148"/>
      <c r="V143" s="148"/>
      <c r="W143" s="152">
        <f>W144</f>
        <v>0</v>
      </c>
      <c r="X143" s="148"/>
      <c r="Y143" s="152">
        <f>Y144</f>
        <v>0</v>
      </c>
      <c r="Z143" s="148"/>
      <c r="AA143" s="153">
        <f>AA144</f>
        <v>0</v>
      </c>
      <c r="AR143" s="154" t="s">
        <v>86</v>
      </c>
      <c r="AT143" s="155" t="s">
        <v>73</v>
      </c>
      <c r="AU143" s="155" t="s">
        <v>81</v>
      </c>
      <c r="AY143" s="154" t="s">
        <v>169</v>
      </c>
      <c r="BK143" s="156">
        <f>BK144</f>
        <v>150000</v>
      </c>
    </row>
    <row r="144" spans="2:65" s="1" customFormat="1" ht="16.5" customHeight="1">
      <c r="B144" s="32"/>
      <c r="C144" s="158" t="s">
        <v>217</v>
      </c>
      <c r="D144" s="158" t="s">
        <v>170</v>
      </c>
      <c r="E144" s="159" t="s">
        <v>245</v>
      </c>
      <c r="F144" s="213" t="s">
        <v>246</v>
      </c>
      <c r="G144" s="213"/>
      <c r="H144" s="213"/>
      <c r="I144" s="213"/>
      <c r="J144" s="160" t="s">
        <v>173</v>
      </c>
      <c r="K144" s="161">
        <v>1</v>
      </c>
      <c r="L144" s="214">
        <v>150000</v>
      </c>
      <c r="M144" s="214"/>
      <c r="N144" s="214">
        <f>ROUND(L144*K144,2)</f>
        <v>150000</v>
      </c>
      <c r="O144" s="214"/>
      <c r="P144" s="214"/>
      <c r="Q144" s="214"/>
      <c r="R144" s="34"/>
      <c r="T144" s="162" t="s">
        <v>20</v>
      </c>
      <c r="U144" s="166" t="s">
        <v>39</v>
      </c>
      <c r="V144" s="167">
        <v>0</v>
      </c>
      <c r="W144" s="167">
        <f>V144*K144</f>
        <v>0</v>
      </c>
      <c r="X144" s="167">
        <v>0</v>
      </c>
      <c r="Y144" s="167">
        <f>X144*K144</f>
        <v>0</v>
      </c>
      <c r="Z144" s="167">
        <v>0</v>
      </c>
      <c r="AA144" s="168">
        <f>Z144*K144</f>
        <v>0</v>
      </c>
      <c r="AR144" s="19" t="s">
        <v>228</v>
      </c>
      <c r="AT144" s="19" t="s">
        <v>170</v>
      </c>
      <c r="AU144" s="19" t="s">
        <v>86</v>
      </c>
      <c r="AY144" s="19" t="s">
        <v>169</v>
      </c>
      <c r="BE144" s="165">
        <f>IF(U144="základní",N144,0)</f>
        <v>150000</v>
      </c>
      <c r="BF144" s="165">
        <f>IF(U144="snížená",N144,0)</f>
        <v>0</v>
      </c>
      <c r="BG144" s="165">
        <f>IF(U144="zákl. přenesená",N144,0)</f>
        <v>0</v>
      </c>
      <c r="BH144" s="165">
        <f>IF(U144="sníž. přenesená",N144,0)</f>
        <v>0</v>
      </c>
      <c r="BI144" s="165">
        <f>IF(U144="nulová",N144,0)</f>
        <v>0</v>
      </c>
      <c r="BJ144" s="19" t="s">
        <v>81</v>
      </c>
      <c r="BK144" s="165">
        <f>ROUND(L144*K144,2)</f>
        <v>150000</v>
      </c>
      <c r="BL144" s="19" t="s">
        <v>228</v>
      </c>
      <c r="BM144" s="19" t="s">
        <v>280</v>
      </c>
    </row>
    <row r="145" spans="2:18" s="1" customFormat="1" ht="6.9" customHeight="1">
      <c r="B145" s="56"/>
      <c r="C145" s="57"/>
      <c r="D145" s="57"/>
      <c r="E145" s="57"/>
      <c r="F145" s="57"/>
      <c r="G145" s="57"/>
      <c r="H145" s="57"/>
      <c r="I145" s="57"/>
      <c r="J145" s="57"/>
      <c r="K145" s="57"/>
      <c r="L145" s="57"/>
      <c r="M145" s="57"/>
      <c r="N145" s="57"/>
      <c r="O145" s="57"/>
      <c r="P145" s="57"/>
      <c r="Q145" s="57"/>
      <c r="R145" s="58"/>
    </row>
  </sheetData>
  <sheetProtection algorithmName="SHA-512" hashValue="FiNekb7g/6frsop4o4YtaPW4/S2Nyr/UY5C/7utI6wchVvq/WV1SQu3UC2dmHwNwlIRdm2Kcv4b8cQ8CZDhOVg==" saltValue="TCFUxiq9NHREiVf1/Q4y/qz6wcajduVSZQWitpuDCNWuhHpSwrgw51EwGKCjOaLyVQgpTNdYs0e0U5Gieo7N8A==" spinCount="10" sheet="1" objects="1" scenarios="1" formatColumns="0" formatRows="0"/>
  <mergeCells count="113">
    <mergeCell ref="C2:Q2"/>
    <mergeCell ref="C4:Q4"/>
    <mergeCell ref="F6:P6"/>
    <mergeCell ref="F7:P7"/>
    <mergeCell ref="F8:P8"/>
    <mergeCell ref="O10:P10"/>
    <mergeCell ref="O12:P12"/>
    <mergeCell ref="O13:P13"/>
    <mergeCell ref="O15:P15"/>
    <mergeCell ref="O16:P16"/>
    <mergeCell ref="O18:P18"/>
    <mergeCell ref="O19:P19"/>
    <mergeCell ref="O21:P21"/>
    <mergeCell ref="O22:P22"/>
    <mergeCell ref="E25:L25"/>
    <mergeCell ref="M28:P28"/>
    <mergeCell ref="M29:P29"/>
    <mergeCell ref="M31:P31"/>
    <mergeCell ref="H33:J33"/>
    <mergeCell ref="M33:P33"/>
    <mergeCell ref="H34:J34"/>
    <mergeCell ref="M34:P34"/>
    <mergeCell ref="H35:J35"/>
    <mergeCell ref="M35:P35"/>
    <mergeCell ref="H36:J36"/>
    <mergeCell ref="M36:P36"/>
    <mergeCell ref="H37:J37"/>
    <mergeCell ref="M37:P37"/>
    <mergeCell ref="L39:P39"/>
    <mergeCell ref="C76:Q76"/>
    <mergeCell ref="F78:P78"/>
    <mergeCell ref="F79:P79"/>
    <mergeCell ref="F80:P80"/>
    <mergeCell ref="M82:P82"/>
    <mergeCell ref="M84:Q84"/>
    <mergeCell ref="M85:Q85"/>
    <mergeCell ref="C87:G87"/>
    <mergeCell ref="N87:Q87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99:Q99"/>
    <mergeCell ref="N101:Q101"/>
    <mergeCell ref="L103:Q103"/>
    <mergeCell ref="C109:Q109"/>
    <mergeCell ref="F111:P111"/>
    <mergeCell ref="F112:P112"/>
    <mergeCell ref="F113:P113"/>
    <mergeCell ref="M115:P115"/>
    <mergeCell ref="M117:Q117"/>
    <mergeCell ref="M118:Q118"/>
    <mergeCell ref="F120:I120"/>
    <mergeCell ref="L120:M120"/>
    <mergeCell ref="N120:Q120"/>
    <mergeCell ref="F124:I124"/>
    <mergeCell ref="L124:M124"/>
    <mergeCell ref="N124:Q124"/>
    <mergeCell ref="F126:I126"/>
    <mergeCell ref="L126:M126"/>
    <mergeCell ref="N126:Q126"/>
    <mergeCell ref="F127:I127"/>
    <mergeCell ref="L127:M127"/>
    <mergeCell ref="N127:Q127"/>
    <mergeCell ref="F129:I129"/>
    <mergeCell ref="L129:M129"/>
    <mergeCell ref="N129:Q129"/>
    <mergeCell ref="F130:I130"/>
    <mergeCell ref="L130:M130"/>
    <mergeCell ref="N130:Q130"/>
    <mergeCell ref="N139:Q139"/>
    <mergeCell ref="F141:I141"/>
    <mergeCell ref="L141:M141"/>
    <mergeCell ref="N141:Q141"/>
    <mergeCell ref="F131:I131"/>
    <mergeCell ref="L131:M131"/>
    <mergeCell ref="N131:Q131"/>
    <mergeCell ref="F133:I133"/>
    <mergeCell ref="L133:M133"/>
    <mergeCell ref="N133:Q133"/>
    <mergeCell ref="F134:I134"/>
    <mergeCell ref="L134:M134"/>
    <mergeCell ref="N134:Q134"/>
    <mergeCell ref="H1:K1"/>
    <mergeCell ref="S2:AC2"/>
    <mergeCell ref="F142:I142"/>
    <mergeCell ref="L142:M142"/>
    <mergeCell ref="N142:Q142"/>
    <mergeCell ref="F144:I144"/>
    <mergeCell ref="L144:M144"/>
    <mergeCell ref="N144:Q144"/>
    <mergeCell ref="N121:Q121"/>
    <mergeCell ref="N122:Q122"/>
    <mergeCell ref="N123:Q123"/>
    <mergeCell ref="N125:Q125"/>
    <mergeCell ref="N128:Q128"/>
    <mergeCell ref="N132:Q132"/>
    <mergeCell ref="N135:Q135"/>
    <mergeCell ref="N137:Q137"/>
    <mergeCell ref="N138:Q138"/>
    <mergeCell ref="N140:Q140"/>
    <mergeCell ref="N143:Q143"/>
    <mergeCell ref="F136:I136"/>
    <mergeCell ref="L136:M136"/>
    <mergeCell ref="N136:Q136"/>
    <mergeCell ref="F139:I139"/>
    <mergeCell ref="L139:M139"/>
  </mergeCells>
  <hyperlinks>
    <hyperlink ref="F1:G1" location="C2" display="1) Krycí list rozpočtu"/>
    <hyperlink ref="H1:K1" location="C87" display="2) Rekapitulace rozpočtu"/>
    <hyperlink ref="L1" location="C120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56"/>
  <sheetViews>
    <sheetView showGridLines="0" workbookViewId="0">
      <pane ySplit="1" topLeftCell="A2" activePane="bottomLeft" state="frozen"/>
      <selection pane="bottomLeft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2" width="12.28515625" hidden="1" customWidth="1"/>
    <col min="23" max="23" width="16.28515625" hidden="1" customWidth="1"/>
    <col min="24" max="24" width="12.140625" hidden="1" customWidth="1"/>
    <col min="25" max="25" width="15" hidden="1" customWidth="1"/>
    <col min="26" max="26" width="11" hidden="1" customWidth="1"/>
    <col min="27" max="27" width="15" hidden="1" customWidth="1"/>
    <col min="28" max="28" width="16.28515625" hidden="1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66" ht="21.75" customHeight="1">
      <c r="A1" s="116"/>
      <c r="B1" s="12"/>
      <c r="C1" s="12"/>
      <c r="D1" s="13" t="s">
        <v>1</v>
      </c>
      <c r="E1" s="12"/>
      <c r="F1" s="14" t="s">
        <v>125</v>
      </c>
      <c r="G1" s="14"/>
      <c r="H1" s="212" t="s">
        <v>126</v>
      </c>
      <c r="I1" s="212"/>
      <c r="J1" s="212"/>
      <c r="K1" s="212"/>
      <c r="L1" s="14" t="s">
        <v>127</v>
      </c>
      <c r="M1" s="12"/>
      <c r="N1" s="12"/>
      <c r="O1" s="13" t="s">
        <v>128</v>
      </c>
      <c r="P1" s="12"/>
      <c r="Q1" s="12"/>
      <c r="R1" s="12"/>
      <c r="S1" s="14" t="s">
        <v>129</v>
      </c>
      <c r="T1" s="14"/>
      <c r="U1" s="116"/>
      <c r="V1" s="116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spans="1:66" ht="36.9" customHeight="1">
      <c r="C2" s="207" t="s">
        <v>7</v>
      </c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S2" s="171" t="s">
        <v>8</v>
      </c>
      <c r="T2" s="172"/>
      <c r="U2" s="172"/>
      <c r="V2" s="172"/>
      <c r="W2" s="172"/>
      <c r="X2" s="172"/>
      <c r="Y2" s="172"/>
      <c r="Z2" s="172"/>
      <c r="AA2" s="172"/>
      <c r="AB2" s="172"/>
      <c r="AC2" s="172"/>
      <c r="AT2" s="19" t="s">
        <v>96</v>
      </c>
    </row>
    <row r="3" spans="1:66" ht="6.9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  <c r="AT3" s="19" t="s">
        <v>86</v>
      </c>
    </row>
    <row r="4" spans="1:66" ht="36.9" customHeight="1">
      <c r="B4" s="23"/>
      <c r="C4" s="196" t="s">
        <v>130</v>
      </c>
      <c r="D4" s="197"/>
      <c r="E4" s="197"/>
      <c r="F4" s="197"/>
      <c r="G4" s="197"/>
      <c r="H4" s="197"/>
      <c r="I4" s="197"/>
      <c r="J4" s="197"/>
      <c r="K4" s="197"/>
      <c r="L4" s="197"/>
      <c r="M4" s="197"/>
      <c r="N4" s="197"/>
      <c r="O4" s="197"/>
      <c r="P4" s="197"/>
      <c r="Q4" s="197"/>
      <c r="R4" s="24"/>
      <c r="T4" s="18" t="s">
        <v>13</v>
      </c>
      <c r="AT4" s="19" t="s">
        <v>6</v>
      </c>
    </row>
    <row r="5" spans="1:66" ht="6.9" customHeight="1">
      <c r="B5" s="23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4"/>
    </row>
    <row r="6" spans="1:66" ht="25.35" customHeight="1">
      <c r="B6" s="23"/>
      <c r="C6" s="25"/>
      <c r="D6" s="29" t="s">
        <v>17</v>
      </c>
      <c r="E6" s="25"/>
      <c r="F6" s="231" t="str">
        <f>'Rekapitulace stavby'!K6</f>
        <v>Dětské sportovně-kulturní centrum Staré Brno</v>
      </c>
      <c r="G6" s="232"/>
      <c r="H6" s="232"/>
      <c r="I6" s="232"/>
      <c r="J6" s="232"/>
      <c r="K6" s="232"/>
      <c r="L6" s="232"/>
      <c r="M6" s="232"/>
      <c r="N6" s="232"/>
      <c r="O6" s="232"/>
      <c r="P6" s="232"/>
      <c r="Q6" s="25"/>
      <c r="R6" s="24"/>
    </row>
    <row r="7" spans="1:66" ht="25.35" customHeight="1">
      <c r="B7" s="23"/>
      <c r="C7" s="25"/>
      <c r="D7" s="29" t="s">
        <v>131</v>
      </c>
      <c r="E7" s="25"/>
      <c r="F7" s="231" t="s">
        <v>132</v>
      </c>
      <c r="G7" s="204"/>
      <c r="H7" s="204"/>
      <c r="I7" s="204"/>
      <c r="J7" s="204"/>
      <c r="K7" s="204"/>
      <c r="L7" s="204"/>
      <c r="M7" s="204"/>
      <c r="N7" s="204"/>
      <c r="O7" s="204"/>
      <c r="P7" s="204"/>
      <c r="Q7" s="25"/>
      <c r="R7" s="24"/>
    </row>
    <row r="8" spans="1:66" s="1" customFormat="1" ht="32.85" customHeight="1">
      <c r="B8" s="32"/>
      <c r="C8" s="33"/>
      <c r="D8" s="28" t="s">
        <v>133</v>
      </c>
      <c r="E8" s="33"/>
      <c r="F8" s="210" t="s">
        <v>281</v>
      </c>
      <c r="G8" s="225"/>
      <c r="H8" s="225"/>
      <c r="I8" s="225"/>
      <c r="J8" s="225"/>
      <c r="K8" s="225"/>
      <c r="L8" s="225"/>
      <c r="M8" s="225"/>
      <c r="N8" s="225"/>
      <c r="O8" s="225"/>
      <c r="P8" s="225"/>
      <c r="Q8" s="33"/>
      <c r="R8" s="34"/>
    </row>
    <row r="9" spans="1:66" s="1" customFormat="1" ht="14.4" customHeight="1">
      <c r="B9" s="32"/>
      <c r="C9" s="33"/>
      <c r="D9" s="29" t="s">
        <v>19</v>
      </c>
      <c r="E9" s="33"/>
      <c r="F9" s="27" t="s">
        <v>20</v>
      </c>
      <c r="G9" s="33"/>
      <c r="H9" s="33"/>
      <c r="I9" s="33"/>
      <c r="J9" s="33"/>
      <c r="K9" s="33"/>
      <c r="L9" s="33"/>
      <c r="M9" s="29" t="s">
        <v>21</v>
      </c>
      <c r="N9" s="33"/>
      <c r="O9" s="27" t="s">
        <v>20</v>
      </c>
      <c r="P9" s="33"/>
      <c r="Q9" s="33"/>
      <c r="R9" s="34"/>
    </row>
    <row r="10" spans="1:66" s="1" customFormat="1" ht="14.4" customHeight="1">
      <c r="B10" s="32"/>
      <c r="C10" s="33"/>
      <c r="D10" s="29" t="s">
        <v>22</v>
      </c>
      <c r="E10" s="33"/>
      <c r="F10" s="27" t="s">
        <v>23</v>
      </c>
      <c r="G10" s="33"/>
      <c r="H10" s="33"/>
      <c r="I10" s="33"/>
      <c r="J10" s="33"/>
      <c r="K10" s="33"/>
      <c r="L10" s="33"/>
      <c r="M10" s="29" t="s">
        <v>24</v>
      </c>
      <c r="N10" s="33"/>
      <c r="O10" s="226" t="str">
        <f>'Rekapitulace stavby'!AN8</f>
        <v>17. 2. 2018</v>
      </c>
      <c r="P10" s="226"/>
      <c r="Q10" s="33"/>
      <c r="R10" s="34"/>
    </row>
    <row r="11" spans="1:66" s="1" customFormat="1" ht="10.95" customHeight="1">
      <c r="B11" s="32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4"/>
    </row>
    <row r="12" spans="1:66" s="1" customFormat="1" ht="14.4" customHeight="1">
      <c r="B12" s="32"/>
      <c r="C12" s="33"/>
      <c r="D12" s="29" t="s">
        <v>26</v>
      </c>
      <c r="E12" s="33"/>
      <c r="F12" s="33"/>
      <c r="G12" s="33"/>
      <c r="H12" s="33"/>
      <c r="I12" s="33"/>
      <c r="J12" s="33"/>
      <c r="K12" s="33"/>
      <c r="L12" s="33"/>
      <c r="M12" s="29" t="s">
        <v>27</v>
      </c>
      <c r="N12" s="33"/>
      <c r="O12" s="209" t="str">
        <f>IF('Rekapitulace stavby'!AN10="","",'Rekapitulace stavby'!AN10)</f>
        <v/>
      </c>
      <c r="P12" s="209"/>
      <c r="Q12" s="33"/>
      <c r="R12" s="34"/>
    </row>
    <row r="13" spans="1:66" s="1" customFormat="1" ht="18" customHeight="1">
      <c r="B13" s="32"/>
      <c r="C13" s="33"/>
      <c r="D13" s="33"/>
      <c r="E13" s="27" t="str">
        <f>IF('Rekapitulace stavby'!E11="","",'Rekapitulace stavby'!E11)</f>
        <v xml:space="preserve"> </v>
      </c>
      <c r="F13" s="33"/>
      <c r="G13" s="33"/>
      <c r="H13" s="33"/>
      <c r="I13" s="33"/>
      <c r="J13" s="33"/>
      <c r="K13" s="33"/>
      <c r="L13" s="33"/>
      <c r="M13" s="29" t="s">
        <v>29</v>
      </c>
      <c r="N13" s="33"/>
      <c r="O13" s="209" t="str">
        <f>IF('Rekapitulace stavby'!AN11="","",'Rekapitulace stavby'!AN11)</f>
        <v/>
      </c>
      <c r="P13" s="209"/>
      <c r="Q13" s="33"/>
      <c r="R13" s="34"/>
    </row>
    <row r="14" spans="1:66" s="1" customFormat="1" ht="6.9" customHeight="1">
      <c r="B14" s="32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4"/>
    </row>
    <row r="15" spans="1:66" s="1" customFormat="1" ht="14.4" customHeight="1">
      <c r="B15" s="32"/>
      <c r="C15" s="33"/>
      <c r="D15" s="29" t="s">
        <v>30</v>
      </c>
      <c r="E15" s="33"/>
      <c r="F15" s="33"/>
      <c r="G15" s="33"/>
      <c r="H15" s="33"/>
      <c r="I15" s="33"/>
      <c r="J15" s="33"/>
      <c r="K15" s="33"/>
      <c r="L15" s="33"/>
      <c r="M15" s="29" t="s">
        <v>27</v>
      </c>
      <c r="N15" s="33"/>
      <c r="O15" s="209" t="str">
        <f>IF('Rekapitulace stavby'!AN13="","",'Rekapitulace stavby'!AN13)</f>
        <v/>
      </c>
      <c r="P15" s="209"/>
      <c r="Q15" s="33"/>
      <c r="R15" s="34"/>
    </row>
    <row r="16" spans="1:66" s="1" customFormat="1" ht="18" customHeight="1">
      <c r="B16" s="32"/>
      <c r="C16" s="33"/>
      <c r="D16" s="33"/>
      <c r="E16" s="27" t="str">
        <f>IF('Rekapitulace stavby'!E14="","",'Rekapitulace stavby'!E14)</f>
        <v xml:space="preserve"> </v>
      </c>
      <c r="F16" s="33"/>
      <c r="G16" s="33"/>
      <c r="H16" s="33"/>
      <c r="I16" s="33"/>
      <c r="J16" s="33"/>
      <c r="K16" s="33"/>
      <c r="L16" s="33"/>
      <c r="M16" s="29" t="s">
        <v>29</v>
      </c>
      <c r="N16" s="33"/>
      <c r="O16" s="209" t="str">
        <f>IF('Rekapitulace stavby'!AN14="","",'Rekapitulace stavby'!AN14)</f>
        <v/>
      </c>
      <c r="P16" s="209"/>
      <c r="Q16" s="33"/>
      <c r="R16" s="34"/>
    </row>
    <row r="17" spans="2:18" s="1" customFormat="1" ht="6.9" customHeight="1">
      <c r="B17" s="32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4"/>
    </row>
    <row r="18" spans="2:18" s="1" customFormat="1" ht="14.4" customHeight="1">
      <c r="B18" s="32"/>
      <c r="C18" s="33"/>
      <c r="D18" s="29" t="s">
        <v>31</v>
      </c>
      <c r="E18" s="33"/>
      <c r="F18" s="33"/>
      <c r="G18" s="33"/>
      <c r="H18" s="33"/>
      <c r="I18" s="33"/>
      <c r="J18" s="33"/>
      <c r="K18" s="33"/>
      <c r="L18" s="33"/>
      <c r="M18" s="29" t="s">
        <v>27</v>
      </c>
      <c r="N18" s="33"/>
      <c r="O18" s="209" t="str">
        <f>IF('Rekapitulace stavby'!AN16="","",'Rekapitulace stavby'!AN16)</f>
        <v/>
      </c>
      <c r="P18" s="209"/>
      <c r="Q18" s="33"/>
      <c r="R18" s="34"/>
    </row>
    <row r="19" spans="2:18" s="1" customFormat="1" ht="18" customHeight="1">
      <c r="B19" s="32"/>
      <c r="C19" s="33"/>
      <c r="D19" s="33"/>
      <c r="E19" s="27" t="str">
        <f>IF('Rekapitulace stavby'!E17="","",'Rekapitulace stavby'!E17)</f>
        <v xml:space="preserve"> </v>
      </c>
      <c r="F19" s="33"/>
      <c r="G19" s="33"/>
      <c r="H19" s="33"/>
      <c r="I19" s="33"/>
      <c r="J19" s="33"/>
      <c r="K19" s="33"/>
      <c r="L19" s="33"/>
      <c r="M19" s="29" t="s">
        <v>29</v>
      </c>
      <c r="N19" s="33"/>
      <c r="O19" s="209" t="str">
        <f>IF('Rekapitulace stavby'!AN17="","",'Rekapitulace stavby'!AN17)</f>
        <v/>
      </c>
      <c r="P19" s="209"/>
      <c r="Q19" s="33"/>
      <c r="R19" s="34"/>
    </row>
    <row r="20" spans="2:18" s="1" customFormat="1" ht="6.9" customHeight="1">
      <c r="B20" s="32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4"/>
    </row>
    <row r="21" spans="2:18" s="1" customFormat="1" ht="14.4" customHeight="1">
      <c r="B21" s="32"/>
      <c r="C21" s="33"/>
      <c r="D21" s="29" t="s">
        <v>33</v>
      </c>
      <c r="E21" s="33"/>
      <c r="F21" s="33"/>
      <c r="G21" s="33"/>
      <c r="H21" s="33"/>
      <c r="I21" s="33"/>
      <c r="J21" s="33"/>
      <c r="K21" s="33"/>
      <c r="L21" s="33"/>
      <c r="M21" s="29" t="s">
        <v>27</v>
      </c>
      <c r="N21" s="33"/>
      <c r="O21" s="209" t="str">
        <f>IF('Rekapitulace stavby'!AN19="","",'Rekapitulace stavby'!AN19)</f>
        <v/>
      </c>
      <c r="P21" s="209"/>
      <c r="Q21" s="33"/>
      <c r="R21" s="34"/>
    </row>
    <row r="22" spans="2:18" s="1" customFormat="1" ht="18" customHeight="1">
      <c r="B22" s="32"/>
      <c r="C22" s="33"/>
      <c r="D22" s="33"/>
      <c r="E22" s="27" t="str">
        <f>IF('Rekapitulace stavby'!E20="","",'Rekapitulace stavby'!E20)</f>
        <v xml:space="preserve"> </v>
      </c>
      <c r="F22" s="33"/>
      <c r="G22" s="33"/>
      <c r="H22" s="33"/>
      <c r="I22" s="33"/>
      <c r="J22" s="33"/>
      <c r="K22" s="33"/>
      <c r="L22" s="33"/>
      <c r="M22" s="29" t="s">
        <v>29</v>
      </c>
      <c r="N22" s="33"/>
      <c r="O22" s="209" t="str">
        <f>IF('Rekapitulace stavby'!AN20="","",'Rekapitulace stavby'!AN20)</f>
        <v/>
      </c>
      <c r="P22" s="209"/>
      <c r="Q22" s="33"/>
      <c r="R22" s="34"/>
    </row>
    <row r="23" spans="2:18" s="1" customFormat="1" ht="6.9" customHeight="1">
      <c r="B23" s="32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4"/>
    </row>
    <row r="24" spans="2:18" s="1" customFormat="1" ht="14.4" customHeight="1">
      <c r="B24" s="32"/>
      <c r="C24" s="33"/>
      <c r="D24" s="29" t="s">
        <v>34</v>
      </c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4"/>
    </row>
    <row r="25" spans="2:18" s="1" customFormat="1" ht="16.5" customHeight="1">
      <c r="B25" s="32"/>
      <c r="C25" s="33"/>
      <c r="D25" s="33"/>
      <c r="E25" s="211" t="s">
        <v>20</v>
      </c>
      <c r="F25" s="211"/>
      <c r="G25" s="211"/>
      <c r="H25" s="211"/>
      <c r="I25" s="211"/>
      <c r="J25" s="211"/>
      <c r="K25" s="211"/>
      <c r="L25" s="211"/>
      <c r="M25" s="33"/>
      <c r="N25" s="33"/>
      <c r="O25" s="33"/>
      <c r="P25" s="33"/>
      <c r="Q25" s="33"/>
      <c r="R25" s="34"/>
    </row>
    <row r="26" spans="2:18" s="1" customFormat="1" ht="6.9" customHeight="1">
      <c r="B26" s="32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4"/>
    </row>
    <row r="27" spans="2:18" s="1" customFormat="1" ht="6.9" customHeight="1">
      <c r="B27" s="32"/>
      <c r="C27" s="33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33"/>
      <c r="R27" s="34"/>
    </row>
    <row r="28" spans="2:18" s="1" customFormat="1" ht="14.4" customHeight="1">
      <c r="B28" s="32"/>
      <c r="C28" s="33"/>
      <c r="D28" s="117" t="s">
        <v>135</v>
      </c>
      <c r="E28" s="33"/>
      <c r="F28" s="33"/>
      <c r="G28" s="33"/>
      <c r="H28" s="33"/>
      <c r="I28" s="33"/>
      <c r="J28" s="33"/>
      <c r="K28" s="33"/>
      <c r="L28" s="33"/>
      <c r="M28" s="203">
        <f>N89</f>
        <v>12445000</v>
      </c>
      <c r="N28" s="203"/>
      <c r="O28" s="203"/>
      <c r="P28" s="203"/>
      <c r="Q28" s="33"/>
      <c r="R28" s="34"/>
    </row>
    <row r="29" spans="2:18" s="1" customFormat="1" ht="14.4" customHeight="1">
      <c r="B29" s="32"/>
      <c r="C29" s="33"/>
      <c r="D29" s="31" t="s">
        <v>136</v>
      </c>
      <c r="E29" s="33"/>
      <c r="F29" s="33"/>
      <c r="G29" s="33"/>
      <c r="H29" s="33"/>
      <c r="I29" s="33"/>
      <c r="J29" s="33"/>
      <c r="K29" s="33"/>
      <c r="L29" s="33"/>
      <c r="M29" s="203">
        <f>N103</f>
        <v>0</v>
      </c>
      <c r="N29" s="203"/>
      <c r="O29" s="203"/>
      <c r="P29" s="203"/>
      <c r="Q29" s="33"/>
      <c r="R29" s="34"/>
    </row>
    <row r="30" spans="2:18" s="1" customFormat="1" ht="6.9" customHeight="1">
      <c r="B30" s="32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4"/>
    </row>
    <row r="31" spans="2:18" s="1" customFormat="1" ht="25.35" customHeight="1">
      <c r="B31" s="32"/>
      <c r="C31" s="33"/>
      <c r="D31" s="118" t="s">
        <v>37</v>
      </c>
      <c r="E31" s="33"/>
      <c r="F31" s="33"/>
      <c r="G31" s="33"/>
      <c r="H31" s="33"/>
      <c r="I31" s="33"/>
      <c r="J31" s="33"/>
      <c r="K31" s="33"/>
      <c r="L31" s="33"/>
      <c r="M31" s="239">
        <f>ROUND(M28+M29,2)</f>
        <v>12445000</v>
      </c>
      <c r="N31" s="225"/>
      <c r="O31" s="225"/>
      <c r="P31" s="225"/>
      <c r="Q31" s="33"/>
      <c r="R31" s="34"/>
    </row>
    <row r="32" spans="2:18" s="1" customFormat="1" ht="6.9" customHeight="1">
      <c r="B32" s="32"/>
      <c r="C32" s="33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33"/>
      <c r="R32" s="34"/>
    </row>
    <row r="33" spans="2:18" s="1" customFormat="1" ht="14.4" customHeight="1">
      <c r="B33" s="32"/>
      <c r="C33" s="33"/>
      <c r="D33" s="39" t="s">
        <v>38</v>
      </c>
      <c r="E33" s="39" t="s">
        <v>39</v>
      </c>
      <c r="F33" s="40">
        <v>0.21</v>
      </c>
      <c r="G33" s="119" t="s">
        <v>40</v>
      </c>
      <c r="H33" s="238">
        <f>ROUND((SUM(BE103:BE104)+SUM(BE123:BE155)), 2)</f>
        <v>12445000</v>
      </c>
      <c r="I33" s="225"/>
      <c r="J33" s="225"/>
      <c r="K33" s="33"/>
      <c r="L33" s="33"/>
      <c r="M33" s="238">
        <f>ROUND(ROUND((SUM(BE103:BE104)+SUM(BE123:BE155)), 2)*F33, 2)</f>
        <v>2613450</v>
      </c>
      <c r="N33" s="225"/>
      <c r="O33" s="225"/>
      <c r="P33" s="225"/>
      <c r="Q33" s="33"/>
      <c r="R33" s="34"/>
    </row>
    <row r="34" spans="2:18" s="1" customFormat="1" ht="14.4" customHeight="1">
      <c r="B34" s="32"/>
      <c r="C34" s="33"/>
      <c r="D34" s="33"/>
      <c r="E34" s="39" t="s">
        <v>41</v>
      </c>
      <c r="F34" s="40">
        <v>0.15</v>
      </c>
      <c r="G34" s="119" t="s">
        <v>40</v>
      </c>
      <c r="H34" s="238">
        <f>ROUND((SUM(BF103:BF104)+SUM(BF123:BF155)), 2)</f>
        <v>0</v>
      </c>
      <c r="I34" s="225"/>
      <c r="J34" s="225"/>
      <c r="K34" s="33"/>
      <c r="L34" s="33"/>
      <c r="M34" s="238">
        <f>ROUND(ROUND((SUM(BF103:BF104)+SUM(BF123:BF155)), 2)*F34, 2)</f>
        <v>0</v>
      </c>
      <c r="N34" s="225"/>
      <c r="O34" s="225"/>
      <c r="P34" s="225"/>
      <c r="Q34" s="33"/>
      <c r="R34" s="34"/>
    </row>
    <row r="35" spans="2:18" s="1" customFormat="1" ht="14.4" hidden="1" customHeight="1">
      <c r="B35" s="32"/>
      <c r="C35" s="33"/>
      <c r="D35" s="33"/>
      <c r="E35" s="39" t="s">
        <v>42</v>
      </c>
      <c r="F35" s="40">
        <v>0.21</v>
      </c>
      <c r="G35" s="119" t="s">
        <v>40</v>
      </c>
      <c r="H35" s="238">
        <f>ROUND((SUM(BG103:BG104)+SUM(BG123:BG155)), 2)</f>
        <v>0</v>
      </c>
      <c r="I35" s="225"/>
      <c r="J35" s="225"/>
      <c r="K35" s="33"/>
      <c r="L35" s="33"/>
      <c r="M35" s="238">
        <v>0</v>
      </c>
      <c r="N35" s="225"/>
      <c r="O35" s="225"/>
      <c r="P35" s="225"/>
      <c r="Q35" s="33"/>
      <c r="R35" s="34"/>
    </row>
    <row r="36" spans="2:18" s="1" customFormat="1" ht="14.4" hidden="1" customHeight="1">
      <c r="B36" s="32"/>
      <c r="C36" s="33"/>
      <c r="D36" s="33"/>
      <c r="E36" s="39" t="s">
        <v>43</v>
      </c>
      <c r="F36" s="40">
        <v>0.15</v>
      </c>
      <c r="G36" s="119" t="s">
        <v>40</v>
      </c>
      <c r="H36" s="238">
        <f>ROUND((SUM(BH103:BH104)+SUM(BH123:BH155)), 2)</f>
        <v>0</v>
      </c>
      <c r="I36" s="225"/>
      <c r="J36" s="225"/>
      <c r="K36" s="33"/>
      <c r="L36" s="33"/>
      <c r="M36" s="238">
        <v>0</v>
      </c>
      <c r="N36" s="225"/>
      <c r="O36" s="225"/>
      <c r="P36" s="225"/>
      <c r="Q36" s="33"/>
      <c r="R36" s="34"/>
    </row>
    <row r="37" spans="2:18" s="1" customFormat="1" ht="14.4" hidden="1" customHeight="1">
      <c r="B37" s="32"/>
      <c r="C37" s="33"/>
      <c r="D37" s="33"/>
      <c r="E37" s="39" t="s">
        <v>44</v>
      </c>
      <c r="F37" s="40">
        <v>0</v>
      </c>
      <c r="G37" s="119" t="s">
        <v>40</v>
      </c>
      <c r="H37" s="238">
        <f>ROUND((SUM(BI103:BI104)+SUM(BI123:BI155)), 2)</f>
        <v>0</v>
      </c>
      <c r="I37" s="225"/>
      <c r="J37" s="225"/>
      <c r="K37" s="33"/>
      <c r="L37" s="33"/>
      <c r="M37" s="238">
        <v>0</v>
      </c>
      <c r="N37" s="225"/>
      <c r="O37" s="225"/>
      <c r="P37" s="225"/>
      <c r="Q37" s="33"/>
      <c r="R37" s="34"/>
    </row>
    <row r="38" spans="2:18" s="1" customFormat="1" ht="6.9" customHeight="1">
      <c r="B38" s="32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4"/>
    </row>
    <row r="39" spans="2:18" s="1" customFormat="1" ht="25.35" customHeight="1">
      <c r="B39" s="32"/>
      <c r="C39" s="115"/>
      <c r="D39" s="120" t="s">
        <v>45</v>
      </c>
      <c r="E39" s="76"/>
      <c r="F39" s="76"/>
      <c r="G39" s="121" t="s">
        <v>46</v>
      </c>
      <c r="H39" s="122" t="s">
        <v>47</v>
      </c>
      <c r="I39" s="76"/>
      <c r="J39" s="76"/>
      <c r="K39" s="76"/>
      <c r="L39" s="234">
        <f>SUM(M31:M37)</f>
        <v>15058450</v>
      </c>
      <c r="M39" s="234"/>
      <c r="N39" s="234"/>
      <c r="O39" s="234"/>
      <c r="P39" s="235"/>
      <c r="Q39" s="115"/>
      <c r="R39" s="34"/>
    </row>
    <row r="40" spans="2:18" s="1" customFormat="1" ht="14.4" customHeight="1">
      <c r="B40" s="32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4"/>
    </row>
    <row r="41" spans="2:18" s="1" customFormat="1" ht="14.4" customHeight="1">
      <c r="B41" s="32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4"/>
    </row>
    <row r="42" spans="2:18">
      <c r="B42" s="23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4"/>
    </row>
    <row r="43" spans="2:18">
      <c r="B43" s="23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4"/>
    </row>
    <row r="44" spans="2:18">
      <c r="B44" s="23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4"/>
    </row>
    <row r="45" spans="2:18">
      <c r="B45" s="23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4"/>
    </row>
    <row r="46" spans="2:18">
      <c r="B46" s="23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4"/>
    </row>
    <row r="47" spans="2:18">
      <c r="B47" s="23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4"/>
    </row>
    <row r="48" spans="2:18">
      <c r="B48" s="23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4"/>
    </row>
    <row r="49" spans="2:18">
      <c r="B49" s="23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4"/>
    </row>
    <row r="50" spans="2:18" s="1" customFormat="1" ht="14.4">
      <c r="B50" s="32"/>
      <c r="C50" s="33"/>
      <c r="D50" s="47" t="s">
        <v>48</v>
      </c>
      <c r="E50" s="48"/>
      <c r="F50" s="48"/>
      <c r="G50" s="48"/>
      <c r="H50" s="49"/>
      <c r="I50" s="33"/>
      <c r="J50" s="47" t="s">
        <v>49</v>
      </c>
      <c r="K50" s="48"/>
      <c r="L50" s="48"/>
      <c r="M50" s="48"/>
      <c r="N50" s="48"/>
      <c r="O50" s="48"/>
      <c r="P50" s="49"/>
      <c r="Q50" s="33"/>
      <c r="R50" s="34"/>
    </row>
    <row r="51" spans="2:18">
      <c r="B51" s="23"/>
      <c r="C51" s="25"/>
      <c r="D51" s="50"/>
      <c r="E51" s="25"/>
      <c r="F51" s="25"/>
      <c r="G51" s="25"/>
      <c r="H51" s="51"/>
      <c r="I51" s="25"/>
      <c r="J51" s="50"/>
      <c r="K51" s="25"/>
      <c r="L51" s="25"/>
      <c r="M51" s="25"/>
      <c r="N51" s="25"/>
      <c r="O51" s="25"/>
      <c r="P51" s="51"/>
      <c r="Q51" s="25"/>
      <c r="R51" s="24"/>
    </row>
    <row r="52" spans="2:18">
      <c r="B52" s="23"/>
      <c r="C52" s="25"/>
      <c r="D52" s="50"/>
      <c r="E52" s="25"/>
      <c r="F52" s="25"/>
      <c r="G52" s="25"/>
      <c r="H52" s="51"/>
      <c r="I52" s="25"/>
      <c r="J52" s="50"/>
      <c r="K52" s="25"/>
      <c r="L52" s="25"/>
      <c r="M52" s="25"/>
      <c r="N52" s="25"/>
      <c r="O52" s="25"/>
      <c r="P52" s="51"/>
      <c r="Q52" s="25"/>
      <c r="R52" s="24"/>
    </row>
    <row r="53" spans="2:18">
      <c r="B53" s="23"/>
      <c r="C53" s="25"/>
      <c r="D53" s="50"/>
      <c r="E53" s="25"/>
      <c r="F53" s="25"/>
      <c r="G53" s="25"/>
      <c r="H53" s="51"/>
      <c r="I53" s="25"/>
      <c r="J53" s="50"/>
      <c r="K53" s="25"/>
      <c r="L53" s="25"/>
      <c r="M53" s="25"/>
      <c r="N53" s="25"/>
      <c r="O53" s="25"/>
      <c r="P53" s="51"/>
      <c r="Q53" s="25"/>
      <c r="R53" s="24"/>
    </row>
    <row r="54" spans="2:18">
      <c r="B54" s="23"/>
      <c r="C54" s="25"/>
      <c r="D54" s="50"/>
      <c r="E54" s="25"/>
      <c r="F54" s="25"/>
      <c r="G54" s="25"/>
      <c r="H54" s="51"/>
      <c r="I54" s="25"/>
      <c r="J54" s="50"/>
      <c r="K54" s="25"/>
      <c r="L54" s="25"/>
      <c r="M54" s="25"/>
      <c r="N54" s="25"/>
      <c r="O54" s="25"/>
      <c r="P54" s="51"/>
      <c r="Q54" s="25"/>
      <c r="R54" s="24"/>
    </row>
    <row r="55" spans="2:18">
      <c r="B55" s="23"/>
      <c r="C55" s="25"/>
      <c r="D55" s="50"/>
      <c r="E55" s="25"/>
      <c r="F55" s="25"/>
      <c r="G55" s="25"/>
      <c r="H55" s="51"/>
      <c r="I55" s="25"/>
      <c r="J55" s="50"/>
      <c r="K55" s="25"/>
      <c r="L55" s="25"/>
      <c r="M55" s="25"/>
      <c r="N55" s="25"/>
      <c r="O55" s="25"/>
      <c r="P55" s="51"/>
      <c r="Q55" s="25"/>
      <c r="R55" s="24"/>
    </row>
    <row r="56" spans="2:18">
      <c r="B56" s="23"/>
      <c r="C56" s="25"/>
      <c r="D56" s="50"/>
      <c r="E56" s="25"/>
      <c r="F56" s="25"/>
      <c r="G56" s="25"/>
      <c r="H56" s="51"/>
      <c r="I56" s="25"/>
      <c r="J56" s="50"/>
      <c r="K56" s="25"/>
      <c r="L56" s="25"/>
      <c r="M56" s="25"/>
      <c r="N56" s="25"/>
      <c r="O56" s="25"/>
      <c r="P56" s="51"/>
      <c r="Q56" s="25"/>
      <c r="R56" s="24"/>
    </row>
    <row r="57" spans="2:18">
      <c r="B57" s="23"/>
      <c r="C57" s="25"/>
      <c r="D57" s="50"/>
      <c r="E57" s="25"/>
      <c r="F57" s="25"/>
      <c r="G57" s="25"/>
      <c r="H57" s="51"/>
      <c r="I57" s="25"/>
      <c r="J57" s="50"/>
      <c r="K57" s="25"/>
      <c r="L57" s="25"/>
      <c r="M57" s="25"/>
      <c r="N57" s="25"/>
      <c r="O57" s="25"/>
      <c r="P57" s="51"/>
      <c r="Q57" s="25"/>
      <c r="R57" s="24"/>
    </row>
    <row r="58" spans="2:18">
      <c r="B58" s="23"/>
      <c r="C58" s="25"/>
      <c r="D58" s="50"/>
      <c r="E58" s="25"/>
      <c r="F58" s="25"/>
      <c r="G58" s="25"/>
      <c r="H58" s="51"/>
      <c r="I58" s="25"/>
      <c r="J58" s="50"/>
      <c r="K58" s="25"/>
      <c r="L58" s="25"/>
      <c r="M58" s="25"/>
      <c r="N58" s="25"/>
      <c r="O58" s="25"/>
      <c r="P58" s="51"/>
      <c r="Q58" s="25"/>
      <c r="R58" s="24"/>
    </row>
    <row r="59" spans="2:18" s="1" customFormat="1" ht="14.4">
      <c r="B59" s="32"/>
      <c r="C59" s="33"/>
      <c r="D59" s="52" t="s">
        <v>50</v>
      </c>
      <c r="E59" s="53"/>
      <c r="F59" s="53"/>
      <c r="G59" s="54" t="s">
        <v>51</v>
      </c>
      <c r="H59" s="55"/>
      <c r="I59" s="33"/>
      <c r="J59" s="52" t="s">
        <v>50</v>
      </c>
      <c r="K59" s="53"/>
      <c r="L59" s="53"/>
      <c r="M59" s="53"/>
      <c r="N59" s="54" t="s">
        <v>51</v>
      </c>
      <c r="O59" s="53"/>
      <c r="P59" s="55"/>
      <c r="Q59" s="33"/>
      <c r="R59" s="34"/>
    </row>
    <row r="60" spans="2:18">
      <c r="B60" s="23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4"/>
    </row>
    <row r="61" spans="2:18" s="1" customFormat="1" ht="14.4">
      <c r="B61" s="32"/>
      <c r="C61" s="33"/>
      <c r="D61" s="47" t="s">
        <v>52</v>
      </c>
      <c r="E61" s="48"/>
      <c r="F61" s="48"/>
      <c r="G61" s="48"/>
      <c r="H61" s="49"/>
      <c r="I61" s="33"/>
      <c r="J61" s="47" t="s">
        <v>53</v>
      </c>
      <c r="K61" s="48"/>
      <c r="L61" s="48"/>
      <c r="M61" s="48"/>
      <c r="N61" s="48"/>
      <c r="O61" s="48"/>
      <c r="P61" s="49"/>
      <c r="Q61" s="33"/>
      <c r="R61" s="34"/>
    </row>
    <row r="62" spans="2:18">
      <c r="B62" s="23"/>
      <c r="C62" s="25"/>
      <c r="D62" s="50"/>
      <c r="E62" s="25"/>
      <c r="F62" s="25"/>
      <c r="G62" s="25"/>
      <c r="H62" s="51"/>
      <c r="I62" s="25"/>
      <c r="J62" s="50"/>
      <c r="K62" s="25"/>
      <c r="L62" s="25"/>
      <c r="M62" s="25"/>
      <c r="N62" s="25"/>
      <c r="O62" s="25"/>
      <c r="P62" s="51"/>
      <c r="Q62" s="25"/>
      <c r="R62" s="24"/>
    </row>
    <row r="63" spans="2:18">
      <c r="B63" s="23"/>
      <c r="C63" s="25"/>
      <c r="D63" s="50"/>
      <c r="E63" s="25"/>
      <c r="F63" s="25"/>
      <c r="G63" s="25"/>
      <c r="H63" s="51"/>
      <c r="I63" s="25"/>
      <c r="J63" s="50"/>
      <c r="K63" s="25"/>
      <c r="L63" s="25"/>
      <c r="M63" s="25"/>
      <c r="N63" s="25"/>
      <c r="O63" s="25"/>
      <c r="P63" s="51"/>
      <c r="Q63" s="25"/>
      <c r="R63" s="24"/>
    </row>
    <row r="64" spans="2:18">
      <c r="B64" s="23"/>
      <c r="C64" s="25"/>
      <c r="D64" s="50"/>
      <c r="E64" s="25"/>
      <c r="F64" s="25"/>
      <c r="G64" s="25"/>
      <c r="H64" s="51"/>
      <c r="I64" s="25"/>
      <c r="J64" s="50"/>
      <c r="K64" s="25"/>
      <c r="L64" s="25"/>
      <c r="M64" s="25"/>
      <c r="N64" s="25"/>
      <c r="O64" s="25"/>
      <c r="P64" s="51"/>
      <c r="Q64" s="25"/>
      <c r="R64" s="24"/>
    </row>
    <row r="65" spans="2:21">
      <c r="B65" s="23"/>
      <c r="C65" s="25"/>
      <c r="D65" s="50"/>
      <c r="E65" s="25"/>
      <c r="F65" s="25"/>
      <c r="G65" s="25"/>
      <c r="H65" s="51"/>
      <c r="I65" s="25"/>
      <c r="J65" s="50"/>
      <c r="K65" s="25"/>
      <c r="L65" s="25"/>
      <c r="M65" s="25"/>
      <c r="N65" s="25"/>
      <c r="O65" s="25"/>
      <c r="P65" s="51"/>
      <c r="Q65" s="25"/>
      <c r="R65" s="24"/>
    </row>
    <row r="66" spans="2:21">
      <c r="B66" s="23"/>
      <c r="C66" s="25"/>
      <c r="D66" s="50"/>
      <c r="E66" s="25"/>
      <c r="F66" s="25"/>
      <c r="G66" s="25"/>
      <c r="H66" s="51"/>
      <c r="I66" s="25"/>
      <c r="J66" s="50"/>
      <c r="K66" s="25"/>
      <c r="L66" s="25"/>
      <c r="M66" s="25"/>
      <c r="N66" s="25"/>
      <c r="O66" s="25"/>
      <c r="P66" s="51"/>
      <c r="Q66" s="25"/>
      <c r="R66" s="24"/>
    </row>
    <row r="67" spans="2:21">
      <c r="B67" s="23"/>
      <c r="C67" s="25"/>
      <c r="D67" s="50"/>
      <c r="E67" s="25"/>
      <c r="F67" s="25"/>
      <c r="G67" s="25"/>
      <c r="H67" s="51"/>
      <c r="I67" s="25"/>
      <c r="J67" s="50"/>
      <c r="K67" s="25"/>
      <c r="L67" s="25"/>
      <c r="M67" s="25"/>
      <c r="N67" s="25"/>
      <c r="O67" s="25"/>
      <c r="P67" s="51"/>
      <c r="Q67" s="25"/>
      <c r="R67" s="24"/>
    </row>
    <row r="68" spans="2:21">
      <c r="B68" s="23"/>
      <c r="C68" s="25"/>
      <c r="D68" s="50"/>
      <c r="E68" s="25"/>
      <c r="F68" s="25"/>
      <c r="G68" s="25"/>
      <c r="H68" s="51"/>
      <c r="I68" s="25"/>
      <c r="J68" s="50"/>
      <c r="K68" s="25"/>
      <c r="L68" s="25"/>
      <c r="M68" s="25"/>
      <c r="N68" s="25"/>
      <c r="O68" s="25"/>
      <c r="P68" s="51"/>
      <c r="Q68" s="25"/>
      <c r="R68" s="24"/>
    </row>
    <row r="69" spans="2:21">
      <c r="B69" s="23"/>
      <c r="C69" s="25"/>
      <c r="D69" s="50"/>
      <c r="E69" s="25"/>
      <c r="F69" s="25"/>
      <c r="G69" s="25"/>
      <c r="H69" s="51"/>
      <c r="I69" s="25"/>
      <c r="J69" s="50"/>
      <c r="K69" s="25"/>
      <c r="L69" s="25"/>
      <c r="M69" s="25"/>
      <c r="N69" s="25"/>
      <c r="O69" s="25"/>
      <c r="P69" s="51"/>
      <c r="Q69" s="25"/>
      <c r="R69" s="24"/>
    </row>
    <row r="70" spans="2:21" s="1" customFormat="1" ht="14.4">
      <c r="B70" s="32"/>
      <c r="C70" s="33"/>
      <c r="D70" s="52" t="s">
        <v>50</v>
      </c>
      <c r="E70" s="53"/>
      <c r="F70" s="53"/>
      <c r="G70" s="54" t="s">
        <v>51</v>
      </c>
      <c r="H70" s="55"/>
      <c r="I70" s="33"/>
      <c r="J70" s="52" t="s">
        <v>50</v>
      </c>
      <c r="K70" s="53"/>
      <c r="L70" s="53"/>
      <c r="M70" s="53"/>
      <c r="N70" s="54" t="s">
        <v>51</v>
      </c>
      <c r="O70" s="53"/>
      <c r="P70" s="55"/>
      <c r="Q70" s="33"/>
      <c r="R70" s="34"/>
    </row>
    <row r="71" spans="2:21" s="1" customFormat="1" ht="14.4" customHeight="1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8"/>
    </row>
    <row r="75" spans="2:21" s="1" customFormat="1" ht="6.9" customHeight="1">
      <c r="B75" s="123"/>
      <c r="C75" s="124"/>
      <c r="D75" s="124"/>
      <c r="E75" s="124"/>
      <c r="F75" s="124"/>
      <c r="G75" s="124"/>
      <c r="H75" s="124"/>
      <c r="I75" s="124"/>
      <c r="J75" s="124"/>
      <c r="K75" s="124"/>
      <c r="L75" s="124"/>
      <c r="M75" s="124"/>
      <c r="N75" s="124"/>
      <c r="O75" s="124"/>
      <c r="P75" s="124"/>
      <c r="Q75" s="124"/>
      <c r="R75" s="125"/>
    </row>
    <row r="76" spans="2:21" s="1" customFormat="1" ht="36.9" customHeight="1">
      <c r="B76" s="32"/>
      <c r="C76" s="196" t="s">
        <v>137</v>
      </c>
      <c r="D76" s="197"/>
      <c r="E76" s="197"/>
      <c r="F76" s="197"/>
      <c r="G76" s="197"/>
      <c r="H76" s="197"/>
      <c r="I76" s="197"/>
      <c r="J76" s="197"/>
      <c r="K76" s="197"/>
      <c r="L76" s="197"/>
      <c r="M76" s="197"/>
      <c r="N76" s="197"/>
      <c r="O76" s="197"/>
      <c r="P76" s="197"/>
      <c r="Q76" s="197"/>
      <c r="R76" s="34"/>
      <c r="T76" s="126"/>
      <c r="U76" s="126"/>
    </row>
    <row r="77" spans="2:21" s="1" customFormat="1" ht="6.9" customHeight="1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4"/>
      <c r="T77" s="126"/>
      <c r="U77" s="126"/>
    </row>
    <row r="78" spans="2:21" s="1" customFormat="1" ht="30" customHeight="1">
      <c r="B78" s="32"/>
      <c r="C78" s="29" t="s">
        <v>17</v>
      </c>
      <c r="D78" s="33"/>
      <c r="E78" s="33"/>
      <c r="F78" s="231" t="str">
        <f>F6</f>
        <v>Dětské sportovně-kulturní centrum Staré Brno</v>
      </c>
      <c r="G78" s="232"/>
      <c r="H78" s="232"/>
      <c r="I78" s="232"/>
      <c r="J78" s="232"/>
      <c r="K78" s="232"/>
      <c r="L78" s="232"/>
      <c r="M78" s="232"/>
      <c r="N78" s="232"/>
      <c r="O78" s="232"/>
      <c r="P78" s="232"/>
      <c r="Q78" s="33"/>
      <c r="R78" s="34"/>
      <c r="T78" s="126"/>
      <c r="U78" s="126"/>
    </row>
    <row r="79" spans="2:21" ht="30" customHeight="1">
      <c r="B79" s="23"/>
      <c r="C79" s="29" t="s">
        <v>131</v>
      </c>
      <c r="D79" s="25"/>
      <c r="E79" s="25"/>
      <c r="F79" s="231" t="s">
        <v>132</v>
      </c>
      <c r="G79" s="204"/>
      <c r="H79" s="204"/>
      <c r="I79" s="204"/>
      <c r="J79" s="204"/>
      <c r="K79" s="204"/>
      <c r="L79" s="204"/>
      <c r="M79" s="204"/>
      <c r="N79" s="204"/>
      <c r="O79" s="204"/>
      <c r="P79" s="204"/>
      <c r="Q79" s="25"/>
      <c r="R79" s="24"/>
      <c r="T79" s="127"/>
      <c r="U79" s="127"/>
    </row>
    <row r="80" spans="2:21" s="1" customFormat="1" ht="36.9" customHeight="1">
      <c r="B80" s="32"/>
      <c r="C80" s="66" t="s">
        <v>133</v>
      </c>
      <c r="D80" s="33"/>
      <c r="E80" s="33"/>
      <c r="F80" s="198" t="str">
        <f>F8</f>
        <v>SO01.04 - Blok Foyer, knihovna, kanceláře</v>
      </c>
      <c r="G80" s="225"/>
      <c r="H80" s="225"/>
      <c r="I80" s="225"/>
      <c r="J80" s="225"/>
      <c r="K80" s="225"/>
      <c r="L80" s="225"/>
      <c r="M80" s="225"/>
      <c r="N80" s="225"/>
      <c r="O80" s="225"/>
      <c r="P80" s="225"/>
      <c r="Q80" s="33"/>
      <c r="R80" s="34"/>
      <c r="T80" s="126"/>
      <c r="U80" s="126"/>
    </row>
    <row r="81" spans="2:47" s="1" customFormat="1" ht="6.9" customHeight="1"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4"/>
      <c r="T81" s="126"/>
      <c r="U81" s="126"/>
    </row>
    <row r="82" spans="2:47" s="1" customFormat="1" ht="18" customHeight="1">
      <c r="B82" s="32"/>
      <c r="C82" s="29" t="s">
        <v>22</v>
      </c>
      <c r="D82" s="33"/>
      <c r="E82" s="33"/>
      <c r="F82" s="27" t="str">
        <f>F10</f>
        <v>Brno</v>
      </c>
      <c r="G82" s="33"/>
      <c r="H82" s="33"/>
      <c r="I82" s="33"/>
      <c r="J82" s="33"/>
      <c r="K82" s="29" t="s">
        <v>24</v>
      </c>
      <c r="L82" s="33"/>
      <c r="M82" s="226" t="str">
        <f>IF(O10="","",O10)</f>
        <v>17. 2. 2018</v>
      </c>
      <c r="N82" s="226"/>
      <c r="O82" s="226"/>
      <c r="P82" s="226"/>
      <c r="Q82" s="33"/>
      <c r="R82" s="34"/>
      <c r="T82" s="126"/>
      <c r="U82" s="126"/>
    </row>
    <row r="83" spans="2:47" s="1" customFormat="1" ht="6.9" customHeight="1"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4"/>
      <c r="T83" s="126"/>
      <c r="U83" s="126"/>
    </row>
    <row r="84" spans="2:47" s="1" customFormat="1" ht="13.2">
      <c r="B84" s="32"/>
      <c r="C84" s="29" t="s">
        <v>26</v>
      </c>
      <c r="D84" s="33"/>
      <c r="E84" s="33"/>
      <c r="F84" s="27" t="str">
        <f>E13</f>
        <v xml:space="preserve"> </v>
      </c>
      <c r="G84" s="33"/>
      <c r="H84" s="33"/>
      <c r="I84" s="33"/>
      <c r="J84" s="33"/>
      <c r="K84" s="29" t="s">
        <v>31</v>
      </c>
      <c r="L84" s="33"/>
      <c r="M84" s="209" t="str">
        <f>E19</f>
        <v xml:space="preserve"> </v>
      </c>
      <c r="N84" s="209"/>
      <c r="O84" s="209"/>
      <c r="P84" s="209"/>
      <c r="Q84" s="209"/>
      <c r="R84" s="34"/>
      <c r="T84" s="126"/>
      <c r="U84" s="126"/>
    </row>
    <row r="85" spans="2:47" s="1" customFormat="1" ht="14.4" customHeight="1">
      <c r="B85" s="32"/>
      <c r="C85" s="29" t="s">
        <v>30</v>
      </c>
      <c r="D85" s="33"/>
      <c r="E85" s="33"/>
      <c r="F85" s="27" t="str">
        <f>IF(E16="","",E16)</f>
        <v xml:space="preserve"> </v>
      </c>
      <c r="G85" s="33"/>
      <c r="H85" s="33"/>
      <c r="I85" s="33"/>
      <c r="J85" s="33"/>
      <c r="K85" s="29" t="s">
        <v>33</v>
      </c>
      <c r="L85" s="33"/>
      <c r="M85" s="209" t="str">
        <f>E22</f>
        <v xml:space="preserve"> </v>
      </c>
      <c r="N85" s="209"/>
      <c r="O85" s="209"/>
      <c r="P85" s="209"/>
      <c r="Q85" s="209"/>
      <c r="R85" s="34"/>
      <c r="T85" s="126"/>
      <c r="U85" s="126"/>
    </row>
    <row r="86" spans="2:47" s="1" customFormat="1" ht="10.35" customHeight="1"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4"/>
      <c r="T86" s="126"/>
      <c r="U86" s="126"/>
    </row>
    <row r="87" spans="2:47" s="1" customFormat="1" ht="29.25" customHeight="1">
      <c r="B87" s="32"/>
      <c r="C87" s="236" t="s">
        <v>138</v>
      </c>
      <c r="D87" s="237"/>
      <c r="E87" s="237"/>
      <c r="F87" s="237"/>
      <c r="G87" s="237"/>
      <c r="H87" s="115"/>
      <c r="I87" s="115"/>
      <c r="J87" s="115"/>
      <c r="K87" s="115"/>
      <c r="L87" s="115"/>
      <c r="M87" s="115"/>
      <c r="N87" s="236" t="s">
        <v>139</v>
      </c>
      <c r="O87" s="237"/>
      <c r="P87" s="237"/>
      <c r="Q87" s="237"/>
      <c r="R87" s="34"/>
      <c r="T87" s="126"/>
      <c r="U87" s="126"/>
    </row>
    <row r="88" spans="2:47" s="1" customFormat="1" ht="10.35" customHeight="1"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4"/>
      <c r="T88" s="126"/>
      <c r="U88" s="126"/>
    </row>
    <row r="89" spans="2:47" s="1" customFormat="1" ht="29.25" customHeight="1">
      <c r="B89" s="32"/>
      <c r="C89" s="128" t="s">
        <v>140</v>
      </c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169">
        <f>N123</f>
        <v>12445000</v>
      </c>
      <c r="O89" s="229"/>
      <c r="P89" s="229"/>
      <c r="Q89" s="229"/>
      <c r="R89" s="34"/>
      <c r="T89" s="126"/>
      <c r="U89" s="126"/>
      <c r="AU89" s="19" t="s">
        <v>141</v>
      </c>
    </row>
    <row r="90" spans="2:47" s="7" customFormat="1" ht="24.9" customHeight="1">
      <c r="B90" s="129"/>
      <c r="C90" s="130"/>
      <c r="D90" s="131" t="s">
        <v>142</v>
      </c>
      <c r="E90" s="130"/>
      <c r="F90" s="130"/>
      <c r="G90" s="130"/>
      <c r="H90" s="130"/>
      <c r="I90" s="130"/>
      <c r="J90" s="130"/>
      <c r="K90" s="130"/>
      <c r="L90" s="130"/>
      <c r="M90" s="130"/>
      <c r="N90" s="218">
        <f>N124</f>
        <v>9825000</v>
      </c>
      <c r="O90" s="233"/>
      <c r="P90" s="233"/>
      <c r="Q90" s="233"/>
      <c r="R90" s="132"/>
      <c r="T90" s="133"/>
      <c r="U90" s="133"/>
    </row>
    <row r="91" spans="2:47" s="8" customFormat="1" ht="19.95" customHeight="1">
      <c r="B91" s="134"/>
      <c r="C91" s="100"/>
      <c r="D91" s="135" t="s">
        <v>143</v>
      </c>
      <c r="E91" s="100"/>
      <c r="F91" s="100"/>
      <c r="G91" s="100"/>
      <c r="H91" s="100"/>
      <c r="I91" s="100"/>
      <c r="J91" s="100"/>
      <c r="K91" s="100"/>
      <c r="L91" s="100"/>
      <c r="M91" s="100"/>
      <c r="N91" s="177">
        <f>N125</f>
        <v>100000</v>
      </c>
      <c r="O91" s="178"/>
      <c r="P91" s="178"/>
      <c r="Q91" s="178"/>
      <c r="R91" s="136"/>
      <c r="T91" s="137"/>
      <c r="U91" s="137"/>
    </row>
    <row r="92" spans="2:47" s="8" customFormat="1" ht="19.95" customHeight="1">
      <c r="B92" s="134"/>
      <c r="C92" s="100"/>
      <c r="D92" s="135" t="s">
        <v>144</v>
      </c>
      <c r="E92" s="100"/>
      <c r="F92" s="100"/>
      <c r="G92" s="100"/>
      <c r="H92" s="100"/>
      <c r="I92" s="100"/>
      <c r="J92" s="100"/>
      <c r="K92" s="100"/>
      <c r="L92" s="100"/>
      <c r="M92" s="100"/>
      <c r="N92" s="177">
        <f>N127</f>
        <v>1400000</v>
      </c>
      <c r="O92" s="178"/>
      <c r="P92" s="178"/>
      <c r="Q92" s="178"/>
      <c r="R92" s="136"/>
      <c r="T92" s="137"/>
      <c r="U92" s="137"/>
    </row>
    <row r="93" spans="2:47" s="8" customFormat="1" ht="19.95" customHeight="1">
      <c r="B93" s="134"/>
      <c r="C93" s="100"/>
      <c r="D93" s="135" t="s">
        <v>145</v>
      </c>
      <c r="E93" s="100"/>
      <c r="F93" s="100"/>
      <c r="G93" s="100"/>
      <c r="H93" s="100"/>
      <c r="I93" s="100"/>
      <c r="J93" s="100"/>
      <c r="K93" s="100"/>
      <c r="L93" s="100"/>
      <c r="M93" s="100"/>
      <c r="N93" s="177">
        <f>N130</f>
        <v>5025000</v>
      </c>
      <c r="O93" s="178"/>
      <c r="P93" s="178"/>
      <c r="Q93" s="178"/>
      <c r="R93" s="136"/>
      <c r="T93" s="137"/>
      <c r="U93" s="137"/>
    </row>
    <row r="94" spans="2:47" s="8" customFormat="1" ht="19.95" customHeight="1">
      <c r="B94" s="134"/>
      <c r="C94" s="100"/>
      <c r="D94" s="135" t="s">
        <v>146</v>
      </c>
      <c r="E94" s="100"/>
      <c r="F94" s="100"/>
      <c r="G94" s="100"/>
      <c r="H94" s="100"/>
      <c r="I94" s="100"/>
      <c r="J94" s="100"/>
      <c r="K94" s="100"/>
      <c r="L94" s="100"/>
      <c r="M94" s="100"/>
      <c r="N94" s="177">
        <f>N135</f>
        <v>2500000</v>
      </c>
      <c r="O94" s="178"/>
      <c r="P94" s="178"/>
      <c r="Q94" s="178"/>
      <c r="R94" s="136"/>
      <c r="T94" s="137"/>
      <c r="U94" s="137"/>
    </row>
    <row r="95" spans="2:47" s="8" customFormat="1" ht="19.95" customHeight="1">
      <c r="B95" s="134"/>
      <c r="C95" s="100"/>
      <c r="D95" s="135" t="s">
        <v>147</v>
      </c>
      <c r="E95" s="100"/>
      <c r="F95" s="100"/>
      <c r="G95" s="100"/>
      <c r="H95" s="100"/>
      <c r="I95" s="100"/>
      <c r="J95" s="100"/>
      <c r="K95" s="100"/>
      <c r="L95" s="100"/>
      <c r="M95" s="100"/>
      <c r="N95" s="177">
        <f>N140</f>
        <v>800000</v>
      </c>
      <c r="O95" s="178"/>
      <c r="P95" s="178"/>
      <c r="Q95" s="178"/>
      <c r="R95" s="136"/>
      <c r="T95" s="137"/>
      <c r="U95" s="137"/>
    </row>
    <row r="96" spans="2:47" s="7" customFormat="1" ht="24.9" customHeight="1">
      <c r="B96" s="129"/>
      <c r="C96" s="130"/>
      <c r="D96" s="131" t="s">
        <v>148</v>
      </c>
      <c r="E96" s="130"/>
      <c r="F96" s="130"/>
      <c r="G96" s="130"/>
      <c r="H96" s="130"/>
      <c r="I96" s="130"/>
      <c r="J96" s="130"/>
      <c r="K96" s="130"/>
      <c r="L96" s="130"/>
      <c r="M96" s="130"/>
      <c r="N96" s="218">
        <f>N143</f>
        <v>2620000</v>
      </c>
      <c r="O96" s="233"/>
      <c r="P96" s="233"/>
      <c r="Q96" s="233"/>
      <c r="R96" s="132"/>
      <c r="T96" s="133"/>
      <c r="U96" s="133"/>
    </row>
    <row r="97" spans="2:21" s="8" customFormat="1" ht="19.95" customHeight="1">
      <c r="B97" s="134"/>
      <c r="C97" s="100"/>
      <c r="D97" s="135" t="s">
        <v>149</v>
      </c>
      <c r="E97" s="100"/>
      <c r="F97" s="100"/>
      <c r="G97" s="100"/>
      <c r="H97" s="100"/>
      <c r="I97" s="100"/>
      <c r="J97" s="100"/>
      <c r="K97" s="100"/>
      <c r="L97" s="100"/>
      <c r="M97" s="100"/>
      <c r="N97" s="177">
        <f>N144</f>
        <v>350000</v>
      </c>
      <c r="O97" s="178"/>
      <c r="P97" s="178"/>
      <c r="Q97" s="178"/>
      <c r="R97" s="136"/>
      <c r="T97" s="137"/>
      <c r="U97" s="137"/>
    </row>
    <row r="98" spans="2:21" s="8" customFormat="1" ht="19.95" customHeight="1">
      <c r="B98" s="134"/>
      <c r="C98" s="100"/>
      <c r="D98" s="135" t="s">
        <v>150</v>
      </c>
      <c r="E98" s="100"/>
      <c r="F98" s="100"/>
      <c r="G98" s="100"/>
      <c r="H98" s="100"/>
      <c r="I98" s="100"/>
      <c r="J98" s="100"/>
      <c r="K98" s="100"/>
      <c r="L98" s="100"/>
      <c r="M98" s="100"/>
      <c r="N98" s="177">
        <f>N146</f>
        <v>700000</v>
      </c>
      <c r="O98" s="178"/>
      <c r="P98" s="178"/>
      <c r="Q98" s="178"/>
      <c r="R98" s="136"/>
      <c r="T98" s="137"/>
      <c r="U98" s="137"/>
    </row>
    <row r="99" spans="2:21" s="8" customFormat="1" ht="19.95" customHeight="1">
      <c r="B99" s="134"/>
      <c r="C99" s="100"/>
      <c r="D99" s="135" t="s">
        <v>151</v>
      </c>
      <c r="E99" s="100"/>
      <c r="F99" s="100"/>
      <c r="G99" s="100"/>
      <c r="H99" s="100"/>
      <c r="I99" s="100"/>
      <c r="J99" s="100"/>
      <c r="K99" s="100"/>
      <c r="L99" s="100"/>
      <c r="M99" s="100"/>
      <c r="N99" s="177">
        <f>N148</f>
        <v>1150000</v>
      </c>
      <c r="O99" s="178"/>
      <c r="P99" s="178"/>
      <c r="Q99" s="178"/>
      <c r="R99" s="136"/>
      <c r="T99" s="137"/>
      <c r="U99" s="137"/>
    </row>
    <row r="100" spans="2:21" s="8" customFormat="1" ht="19.95" customHeight="1">
      <c r="B100" s="134"/>
      <c r="C100" s="100"/>
      <c r="D100" s="135" t="s">
        <v>152</v>
      </c>
      <c r="E100" s="100"/>
      <c r="F100" s="100"/>
      <c r="G100" s="100"/>
      <c r="H100" s="100"/>
      <c r="I100" s="100"/>
      <c r="J100" s="100"/>
      <c r="K100" s="100"/>
      <c r="L100" s="100"/>
      <c r="M100" s="100"/>
      <c r="N100" s="177">
        <f>N152</f>
        <v>300000</v>
      </c>
      <c r="O100" s="178"/>
      <c r="P100" s="178"/>
      <c r="Q100" s="178"/>
      <c r="R100" s="136"/>
      <c r="T100" s="137"/>
      <c r="U100" s="137"/>
    </row>
    <row r="101" spans="2:21" s="8" customFormat="1" ht="19.95" customHeight="1">
      <c r="B101" s="134"/>
      <c r="C101" s="100"/>
      <c r="D101" s="135" t="s">
        <v>153</v>
      </c>
      <c r="E101" s="100"/>
      <c r="F101" s="100"/>
      <c r="G101" s="100"/>
      <c r="H101" s="100"/>
      <c r="I101" s="100"/>
      <c r="J101" s="100"/>
      <c r="K101" s="100"/>
      <c r="L101" s="100"/>
      <c r="M101" s="100"/>
      <c r="N101" s="177">
        <f>N154</f>
        <v>120000</v>
      </c>
      <c r="O101" s="178"/>
      <c r="P101" s="178"/>
      <c r="Q101" s="178"/>
      <c r="R101" s="136"/>
      <c r="T101" s="137"/>
      <c r="U101" s="137"/>
    </row>
    <row r="102" spans="2:21" s="1" customFormat="1" ht="21.75" customHeight="1">
      <c r="B102" s="32"/>
      <c r="C102" s="33"/>
      <c r="D102" s="33"/>
      <c r="E102" s="33"/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3"/>
      <c r="Q102" s="33"/>
      <c r="R102" s="34"/>
      <c r="T102" s="126"/>
      <c r="U102" s="126"/>
    </row>
    <row r="103" spans="2:21" s="1" customFormat="1" ht="29.25" customHeight="1">
      <c r="B103" s="32"/>
      <c r="C103" s="128" t="s">
        <v>154</v>
      </c>
      <c r="D103" s="33"/>
      <c r="E103" s="33"/>
      <c r="F103" s="33"/>
      <c r="G103" s="33"/>
      <c r="H103" s="33"/>
      <c r="I103" s="33"/>
      <c r="J103" s="33"/>
      <c r="K103" s="33"/>
      <c r="L103" s="33"/>
      <c r="M103" s="33"/>
      <c r="N103" s="229">
        <v>0</v>
      </c>
      <c r="O103" s="230"/>
      <c r="P103" s="230"/>
      <c r="Q103" s="230"/>
      <c r="R103" s="34"/>
      <c r="T103" s="138"/>
      <c r="U103" s="139" t="s">
        <v>38</v>
      </c>
    </row>
    <row r="104" spans="2:21" s="1" customFormat="1" ht="18" customHeight="1">
      <c r="B104" s="32"/>
      <c r="C104" s="33"/>
      <c r="D104" s="33"/>
      <c r="E104" s="33"/>
      <c r="F104" s="33"/>
      <c r="G104" s="33"/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4"/>
      <c r="T104" s="126"/>
      <c r="U104" s="126"/>
    </row>
    <row r="105" spans="2:21" s="1" customFormat="1" ht="29.25" customHeight="1">
      <c r="B105" s="32"/>
      <c r="C105" s="114" t="s">
        <v>124</v>
      </c>
      <c r="D105" s="115"/>
      <c r="E105" s="115"/>
      <c r="F105" s="115"/>
      <c r="G105" s="115"/>
      <c r="H105" s="115"/>
      <c r="I105" s="115"/>
      <c r="J105" s="115"/>
      <c r="K105" s="115"/>
      <c r="L105" s="170">
        <f>ROUND(SUM(N89+N103),2)</f>
        <v>12445000</v>
      </c>
      <c r="M105" s="170"/>
      <c r="N105" s="170"/>
      <c r="O105" s="170"/>
      <c r="P105" s="170"/>
      <c r="Q105" s="170"/>
      <c r="R105" s="34"/>
      <c r="T105" s="126"/>
      <c r="U105" s="126"/>
    </row>
    <row r="106" spans="2:21" s="1" customFormat="1" ht="6.9" customHeight="1">
      <c r="B106" s="56"/>
      <c r="C106" s="57"/>
      <c r="D106" s="57"/>
      <c r="E106" s="57"/>
      <c r="F106" s="57"/>
      <c r="G106" s="57"/>
      <c r="H106" s="57"/>
      <c r="I106" s="57"/>
      <c r="J106" s="57"/>
      <c r="K106" s="57"/>
      <c r="L106" s="57"/>
      <c r="M106" s="57"/>
      <c r="N106" s="57"/>
      <c r="O106" s="57"/>
      <c r="P106" s="57"/>
      <c r="Q106" s="57"/>
      <c r="R106" s="58"/>
      <c r="T106" s="126"/>
      <c r="U106" s="126"/>
    </row>
    <row r="110" spans="2:21" s="1" customFormat="1" ht="6.9" customHeight="1">
      <c r="B110" s="59"/>
      <c r="C110" s="60"/>
      <c r="D110" s="60"/>
      <c r="E110" s="60"/>
      <c r="F110" s="60"/>
      <c r="G110" s="60"/>
      <c r="H110" s="60"/>
      <c r="I110" s="60"/>
      <c r="J110" s="60"/>
      <c r="K110" s="60"/>
      <c r="L110" s="60"/>
      <c r="M110" s="60"/>
      <c r="N110" s="60"/>
      <c r="O110" s="60"/>
      <c r="P110" s="60"/>
      <c r="Q110" s="60"/>
      <c r="R110" s="61"/>
    </row>
    <row r="111" spans="2:21" s="1" customFormat="1" ht="36.9" customHeight="1">
      <c r="B111" s="32"/>
      <c r="C111" s="196" t="s">
        <v>155</v>
      </c>
      <c r="D111" s="225"/>
      <c r="E111" s="225"/>
      <c r="F111" s="225"/>
      <c r="G111" s="225"/>
      <c r="H111" s="225"/>
      <c r="I111" s="225"/>
      <c r="J111" s="225"/>
      <c r="K111" s="225"/>
      <c r="L111" s="225"/>
      <c r="M111" s="225"/>
      <c r="N111" s="225"/>
      <c r="O111" s="225"/>
      <c r="P111" s="225"/>
      <c r="Q111" s="225"/>
      <c r="R111" s="34"/>
    </row>
    <row r="112" spans="2:21" s="1" customFormat="1" ht="6.9" customHeight="1">
      <c r="B112" s="32"/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33"/>
      <c r="R112" s="34"/>
    </row>
    <row r="113" spans="2:65" s="1" customFormat="1" ht="30" customHeight="1">
      <c r="B113" s="32"/>
      <c r="C113" s="29" t="s">
        <v>17</v>
      </c>
      <c r="D113" s="33"/>
      <c r="E113" s="33"/>
      <c r="F113" s="231" t="str">
        <f>F6</f>
        <v>Dětské sportovně-kulturní centrum Staré Brno</v>
      </c>
      <c r="G113" s="232"/>
      <c r="H113" s="232"/>
      <c r="I113" s="232"/>
      <c r="J113" s="232"/>
      <c r="K113" s="232"/>
      <c r="L113" s="232"/>
      <c r="M113" s="232"/>
      <c r="N113" s="232"/>
      <c r="O113" s="232"/>
      <c r="P113" s="232"/>
      <c r="Q113" s="33"/>
      <c r="R113" s="34"/>
    </row>
    <row r="114" spans="2:65" ht="30" customHeight="1">
      <c r="B114" s="23"/>
      <c r="C114" s="29" t="s">
        <v>131</v>
      </c>
      <c r="D114" s="25"/>
      <c r="E114" s="25"/>
      <c r="F114" s="231" t="s">
        <v>132</v>
      </c>
      <c r="G114" s="204"/>
      <c r="H114" s="204"/>
      <c r="I114" s="204"/>
      <c r="J114" s="204"/>
      <c r="K114" s="204"/>
      <c r="L114" s="204"/>
      <c r="M114" s="204"/>
      <c r="N114" s="204"/>
      <c r="O114" s="204"/>
      <c r="P114" s="204"/>
      <c r="Q114" s="25"/>
      <c r="R114" s="24"/>
    </row>
    <row r="115" spans="2:65" s="1" customFormat="1" ht="36.9" customHeight="1">
      <c r="B115" s="32"/>
      <c r="C115" s="66" t="s">
        <v>133</v>
      </c>
      <c r="D115" s="33"/>
      <c r="E115" s="33"/>
      <c r="F115" s="198" t="str">
        <f>F8</f>
        <v>SO01.04 - Blok Foyer, knihovna, kanceláře</v>
      </c>
      <c r="G115" s="225"/>
      <c r="H115" s="225"/>
      <c r="I115" s="225"/>
      <c r="J115" s="225"/>
      <c r="K115" s="225"/>
      <c r="L115" s="225"/>
      <c r="M115" s="225"/>
      <c r="N115" s="225"/>
      <c r="O115" s="225"/>
      <c r="P115" s="225"/>
      <c r="Q115" s="33"/>
      <c r="R115" s="34"/>
    </row>
    <row r="116" spans="2:65" s="1" customFormat="1" ht="6.9" customHeight="1">
      <c r="B116" s="32"/>
      <c r="C116" s="33"/>
      <c r="D116" s="33"/>
      <c r="E116" s="33"/>
      <c r="F116" s="33"/>
      <c r="G116" s="33"/>
      <c r="H116" s="33"/>
      <c r="I116" s="33"/>
      <c r="J116" s="33"/>
      <c r="K116" s="33"/>
      <c r="L116" s="33"/>
      <c r="M116" s="33"/>
      <c r="N116" s="33"/>
      <c r="O116" s="33"/>
      <c r="P116" s="33"/>
      <c r="Q116" s="33"/>
      <c r="R116" s="34"/>
    </row>
    <row r="117" spans="2:65" s="1" customFormat="1" ht="18" customHeight="1">
      <c r="B117" s="32"/>
      <c r="C117" s="29" t="s">
        <v>22</v>
      </c>
      <c r="D117" s="33"/>
      <c r="E117" s="33"/>
      <c r="F117" s="27" t="str">
        <f>F10</f>
        <v>Brno</v>
      </c>
      <c r="G117" s="33"/>
      <c r="H117" s="33"/>
      <c r="I117" s="33"/>
      <c r="J117" s="33"/>
      <c r="K117" s="29" t="s">
        <v>24</v>
      </c>
      <c r="L117" s="33"/>
      <c r="M117" s="226" t="str">
        <f>IF(O10="","",O10)</f>
        <v>17. 2. 2018</v>
      </c>
      <c r="N117" s="226"/>
      <c r="O117" s="226"/>
      <c r="P117" s="226"/>
      <c r="Q117" s="33"/>
      <c r="R117" s="34"/>
    </row>
    <row r="118" spans="2:65" s="1" customFormat="1" ht="6.9" customHeight="1">
      <c r="B118" s="32"/>
      <c r="C118" s="33"/>
      <c r="D118" s="33"/>
      <c r="E118" s="33"/>
      <c r="F118" s="33"/>
      <c r="G118" s="33"/>
      <c r="H118" s="33"/>
      <c r="I118" s="33"/>
      <c r="J118" s="33"/>
      <c r="K118" s="33"/>
      <c r="L118" s="33"/>
      <c r="M118" s="33"/>
      <c r="N118" s="33"/>
      <c r="O118" s="33"/>
      <c r="P118" s="33"/>
      <c r="Q118" s="33"/>
      <c r="R118" s="34"/>
    </row>
    <row r="119" spans="2:65" s="1" customFormat="1" ht="13.2">
      <c r="B119" s="32"/>
      <c r="C119" s="29" t="s">
        <v>26</v>
      </c>
      <c r="D119" s="33"/>
      <c r="E119" s="33"/>
      <c r="F119" s="27" t="str">
        <f>E13</f>
        <v xml:space="preserve"> </v>
      </c>
      <c r="G119" s="33"/>
      <c r="H119" s="33"/>
      <c r="I119" s="33"/>
      <c r="J119" s="33"/>
      <c r="K119" s="29" t="s">
        <v>31</v>
      </c>
      <c r="L119" s="33"/>
      <c r="M119" s="209" t="str">
        <f>E19</f>
        <v xml:space="preserve"> </v>
      </c>
      <c r="N119" s="209"/>
      <c r="O119" s="209"/>
      <c r="P119" s="209"/>
      <c r="Q119" s="209"/>
      <c r="R119" s="34"/>
    </row>
    <row r="120" spans="2:65" s="1" customFormat="1" ht="14.4" customHeight="1">
      <c r="B120" s="32"/>
      <c r="C120" s="29" t="s">
        <v>30</v>
      </c>
      <c r="D120" s="33"/>
      <c r="E120" s="33"/>
      <c r="F120" s="27" t="str">
        <f>IF(E16="","",E16)</f>
        <v xml:space="preserve"> </v>
      </c>
      <c r="G120" s="33"/>
      <c r="H120" s="33"/>
      <c r="I120" s="33"/>
      <c r="J120" s="33"/>
      <c r="K120" s="29" t="s">
        <v>33</v>
      </c>
      <c r="L120" s="33"/>
      <c r="M120" s="209" t="str">
        <f>E22</f>
        <v xml:space="preserve"> </v>
      </c>
      <c r="N120" s="209"/>
      <c r="O120" s="209"/>
      <c r="P120" s="209"/>
      <c r="Q120" s="209"/>
      <c r="R120" s="34"/>
    </row>
    <row r="121" spans="2:65" s="1" customFormat="1" ht="10.35" customHeight="1">
      <c r="B121" s="32"/>
      <c r="C121" s="33"/>
      <c r="D121" s="33"/>
      <c r="E121" s="33"/>
      <c r="F121" s="33"/>
      <c r="G121" s="33"/>
      <c r="H121" s="33"/>
      <c r="I121" s="33"/>
      <c r="J121" s="33"/>
      <c r="K121" s="33"/>
      <c r="L121" s="33"/>
      <c r="M121" s="33"/>
      <c r="N121" s="33"/>
      <c r="O121" s="33"/>
      <c r="P121" s="33"/>
      <c r="Q121" s="33"/>
      <c r="R121" s="34"/>
    </row>
    <row r="122" spans="2:65" s="9" customFormat="1" ht="29.25" customHeight="1">
      <c r="B122" s="140"/>
      <c r="C122" s="141" t="s">
        <v>156</v>
      </c>
      <c r="D122" s="142" t="s">
        <v>157</v>
      </c>
      <c r="E122" s="142" t="s">
        <v>56</v>
      </c>
      <c r="F122" s="227" t="s">
        <v>158</v>
      </c>
      <c r="G122" s="227"/>
      <c r="H122" s="227"/>
      <c r="I122" s="227"/>
      <c r="J122" s="142" t="s">
        <v>159</v>
      </c>
      <c r="K122" s="142" t="s">
        <v>160</v>
      </c>
      <c r="L122" s="227" t="s">
        <v>161</v>
      </c>
      <c r="M122" s="227"/>
      <c r="N122" s="227" t="s">
        <v>139</v>
      </c>
      <c r="O122" s="227"/>
      <c r="P122" s="227"/>
      <c r="Q122" s="228"/>
      <c r="R122" s="143"/>
      <c r="T122" s="77" t="s">
        <v>162</v>
      </c>
      <c r="U122" s="78" t="s">
        <v>38</v>
      </c>
      <c r="V122" s="78" t="s">
        <v>163</v>
      </c>
      <c r="W122" s="78" t="s">
        <v>164</v>
      </c>
      <c r="X122" s="78" t="s">
        <v>165</v>
      </c>
      <c r="Y122" s="78" t="s">
        <v>166</v>
      </c>
      <c r="Z122" s="78" t="s">
        <v>167</v>
      </c>
      <c r="AA122" s="79" t="s">
        <v>168</v>
      </c>
    </row>
    <row r="123" spans="2:65" s="1" customFormat="1" ht="29.25" customHeight="1">
      <c r="B123" s="32"/>
      <c r="C123" s="81" t="s">
        <v>135</v>
      </c>
      <c r="D123" s="33"/>
      <c r="E123" s="33"/>
      <c r="F123" s="33"/>
      <c r="G123" s="33"/>
      <c r="H123" s="33"/>
      <c r="I123" s="33"/>
      <c r="J123" s="33"/>
      <c r="K123" s="33"/>
      <c r="L123" s="33"/>
      <c r="M123" s="33"/>
      <c r="N123" s="215">
        <f>BK123</f>
        <v>12445000</v>
      </c>
      <c r="O123" s="216"/>
      <c r="P123" s="216"/>
      <c r="Q123" s="216"/>
      <c r="R123" s="34"/>
      <c r="T123" s="80"/>
      <c r="U123" s="48"/>
      <c r="V123" s="48"/>
      <c r="W123" s="144">
        <f>W124+W143</f>
        <v>0</v>
      </c>
      <c r="X123" s="48"/>
      <c r="Y123" s="144">
        <f>Y124+Y143</f>
        <v>0</v>
      </c>
      <c r="Z123" s="48"/>
      <c r="AA123" s="145">
        <f>AA124+AA143</f>
        <v>0</v>
      </c>
      <c r="AT123" s="19" t="s">
        <v>73</v>
      </c>
      <c r="AU123" s="19" t="s">
        <v>141</v>
      </c>
      <c r="BK123" s="146">
        <f>BK124+BK143</f>
        <v>12445000</v>
      </c>
    </row>
    <row r="124" spans="2:65" s="10" customFormat="1" ht="37.35" customHeight="1">
      <c r="B124" s="147"/>
      <c r="C124" s="148"/>
      <c r="D124" s="149" t="s">
        <v>142</v>
      </c>
      <c r="E124" s="149"/>
      <c r="F124" s="149"/>
      <c r="G124" s="149"/>
      <c r="H124" s="149"/>
      <c r="I124" s="149"/>
      <c r="J124" s="149"/>
      <c r="K124" s="149"/>
      <c r="L124" s="149"/>
      <c r="M124" s="149"/>
      <c r="N124" s="217">
        <f>BK124</f>
        <v>9825000</v>
      </c>
      <c r="O124" s="218"/>
      <c r="P124" s="218"/>
      <c r="Q124" s="218"/>
      <c r="R124" s="150"/>
      <c r="T124" s="151"/>
      <c r="U124" s="148"/>
      <c r="V124" s="148"/>
      <c r="W124" s="152">
        <f>W125+W127+W130+W135+W140</f>
        <v>0</v>
      </c>
      <c r="X124" s="148"/>
      <c r="Y124" s="152">
        <f>Y125+Y127+Y130+Y135+Y140</f>
        <v>0</v>
      </c>
      <c r="Z124" s="148"/>
      <c r="AA124" s="153">
        <f>AA125+AA127+AA130+AA135+AA140</f>
        <v>0</v>
      </c>
      <c r="AR124" s="154" t="s">
        <v>81</v>
      </c>
      <c r="AT124" s="155" t="s">
        <v>73</v>
      </c>
      <c r="AU124" s="155" t="s">
        <v>74</v>
      </c>
      <c r="AY124" s="154" t="s">
        <v>169</v>
      </c>
      <c r="BK124" s="156">
        <f>BK125+BK127+BK130+BK135+BK140</f>
        <v>9825000</v>
      </c>
    </row>
    <row r="125" spans="2:65" s="10" customFormat="1" ht="19.95" customHeight="1">
      <c r="B125" s="147"/>
      <c r="C125" s="148"/>
      <c r="D125" s="157" t="s">
        <v>143</v>
      </c>
      <c r="E125" s="157"/>
      <c r="F125" s="157"/>
      <c r="G125" s="157"/>
      <c r="H125" s="157"/>
      <c r="I125" s="157"/>
      <c r="J125" s="157"/>
      <c r="K125" s="157"/>
      <c r="L125" s="157"/>
      <c r="M125" s="157"/>
      <c r="N125" s="219">
        <f>BK125</f>
        <v>100000</v>
      </c>
      <c r="O125" s="220"/>
      <c r="P125" s="220"/>
      <c r="Q125" s="220"/>
      <c r="R125" s="150"/>
      <c r="T125" s="151"/>
      <c r="U125" s="148"/>
      <c r="V125" s="148"/>
      <c r="W125" s="152">
        <f>W126</f>
        <v>0</v>
      </c>
      <c r="X125" s="148"/>
      <c r="Y125" s="152">
        <f>Y126</f>
        <v>0</v>
      </c>
      <c r="Z125" s="148"/>
      <c r="AA125" s="153">
        <f>AA126</f>
        <v>0</v>
      </c>
      <c r="AR125" s="154" t="s">
        <v>81</v>
      </c>
      <c r="AT125" s="155" t="s">
        <v>73</v>
      </c>
      <c r="AU125" s="155" t="s">
        <v>81</v>
      </c>
      <c r="AY125" s="154" t="s">
        <v>169</v>
      </c>
      <c r="BK125" s="156">
        <f>BK126</f>
        <v>100000</v>
      </c>
    </row>
    <row r="126" spans="2:65" s="1" customFormat="1" ht="16.5" customHeight="1">
      <c r="B126" s="32"/>
      <c r="C126" s="158" t="s">
        <v>81</v>
      </c>
      <c r="D126" s="158" t="s">
        <v>170</v>
      </c>
      <c r="E126" s="159" t="s">
        <v>171</v>
      </c>
      <c r="F126" s="213" t="s">
        <v>172</v>
      </c>
      <c r="G126" s="213"/>
      <c r="H126" s="213"/>
      <c r="I126" s="213"/>
      <c r="J126" s="160" t="s">
        <v>173</v>
      </c>
      <c r="K126" s="161">
        <v>2</v>
      </c>
      <c r="L126" s="214">
        <v>50000</v>
      </c>
      <c r="M126" s="214"/>
      <c r="N126" s="214">
        <f>ROUND(L126*K126,2)</f>
        <v>100000</v>
      </c>
      <c r="O126" s="214"/>
      <c r="P126" s="214"/>
      <c r="Q126" s="214"/>
      <c r="R126" s="34"/>
      <c r="T126" s="162" t="s">
        <v>20</v>
      </c>
      <c r="U126" s="41" t="s">
        <v>39</v>
      </c>
      <c r="V126" s="163">
        <v>0</v>
      </c>
      <c r="W126" s="163">
        <f>V126*K126</f>
        <v>0</v>
      </c>
      <c r="X126" s="163">
        <v>0</v>
      </c>
      <c r="Y126" s="163">
        <f>X126*K126</f>
        <v>0</v>
      </c>
      <c r="Z126" s="163">
        <v>0</v>
      </c>
      <c r="AA126" s="164">
        <f>Z126*K126</f>
        <v>0</v>
      </c>
      <c r="AR126" s="19" t="s">
        <v>174</v>
      </c>
      <c r="AT126" s="19" t="s">
        <v>170</v>
      </c>
      <c r="AU126" s="19" t="s">
        <v>86</v>
      </c>
      <c r="AY126" s="19" t="s">
        <v>169</v>
      </c>
      <c r="BE126" s="165">
        <f>IF(U126="základní",N126,0)</f>
        <v>100000</v>
      </c>
      <c r="BF126" s="165">
        <f>IF(U126="snížená",N126,0)</f>
        <v>0</v>
      </c>
      <c r="BG126" s="165">
        <f>IF(U126="zákl. přenesená",N126,0)</f>
        <v>0</v>
      </c>
      <c r="BH126" s="165">
        <f>IF(U126="sníž. přenesená",N126,0)</f>
        <v>0</v>
      </c>
      <c r="BI126" s="165">
        <f>IF(U126="nulová",N126,0)</f>
        <v>0</v>
      </c>
      <c r="BJ126" s="19" t="s">
        <v>81</v>
      </c>
      <c r="BK126" s="165">
        <f>ROUND(L126*K126,2)</f>
        <v>100000</v>
      </c>
      <c r="BL126" s="19" t="s">
        <v>174</v>
      </c>
      <c r="BM126" s="19" t="s">
        <v>282</v>
      </c>
    </row>
    <row r="127" spans="2:65" s="10" customFormat="1" ht="29.85" customHeight="1">
      <c r="B127" s="147"/>
      <c r="C127" s="148"/>
      <c r="D127" s="157" t="s">
        <v>144</v>
      </c>
      <c r="E127" s="157"/>
      <c r="F127" s="157"/>
      <c r="G127" s="157"/>
      <c r="H127" s="157"/>
      <c r="I127" s="157"/>
      <c r="J127" s="157"/>
      <c r="K127" s="157"/>
      <c r="L127" s="157"/>
      <c r="M127" s="157"/>
      <c r="N127" s="221">
        <f>BK127</f>
        <v>1400000</v>
      </c>
      <c r="O127" s="222"/>
      <c r="P127" s="222"/>
      <c r="Q127" s="222"/>
      <c r="R127" s="150"/>
      <c r="T127" s="151"/>
      <c r="U127" s="148"/>
      <c r="V127" s="148"/>
      <c r="W127" s="152">
        <f>SUM(W128:W129)</f>
        <v>0</v>
      </c>
      <c r="X127" s="148"/>
      <c r="Y127" s="152">
        <f>SUM(Y128:Y129)</f>
        <v>0</v>
      </c>
      <c r="Z127" s="148"/>
      <c r="AA127" s="153">
        <f>SUM(AA128:AA129)</f>
        <v>0</v>
      </c>
      <c r="AR127" s="154" t="s">
        <v>81</v>
      </c>
      <c r="AT127" s="155" t="s">
        <v>73</v>
      </c>
      <c r="AU127" s="155" t="s">
        <v>81</v>
      </c>
      <c r="AY127" s="154" t="s">
        <v>169</v>
      </c>
      <c r="BK127" s="156">
        <f>SUM(BK128:BK129)</f>
        <v>1400000</v>
      </c>
    </row>
    <row r="128" spans="2:65" s="1" customFormat="1" ht="25.5" customHeight="1">
      <c r="B128" s="32"/>
      <c r="C128" s="158" t="s">
        <v>86</v>
      </c>
      <c r="D128" s="158" t="s">
        <v>170</v>
      </c>
      <c r="E128" s="159" t="s">
        <v>176</v>
      </c>
      <c r="F128" s="213" t="s">
        <v>177</v>
      </c>
      <c r="G128" s="213"/>
      <c r="H128" s="213"/>
      <c r="I128" s="213"/>
      <c r="J128" s="160" t="s">
        <v>173</v>
      </c>
      <c r="K128" s="161">
        <v>2</v>
      </c>
      <c r="L128" s="214">
        <v>300000</v>
      </c>
      <c r="M128" s="214"/>
      <c r="N128" s="214">
        <f>ROUND(L128*K128,2)</f>
        <v>600000</v>
      </c>
      <c r="O128" s="214"/>
      <c r="P128" s="214"/>
      <c r="Q128" s="214"/>
      <c r="R128" s="34"/>
      <c r="T128" s="162" t="s">
        <v>20</v>
      </c>
      <c r="U128" s="41" t="s">
        <v>39</v>
      </c>
      <c r="V128" s="163">
        <v>0</v>
      </c>
      <c r="W128" s="163">
        <f>V128*K128</f>
        <v>0</v>
      </c>
      <c r="X128" s="163">
        <v>0</v>
      </c>
      <c r="Y128" s="163">
        <f>X128*K128</f>
        <v>0</v>
      </c>
      <c r="Z128" s="163">
        <v>0</v>
      </c>
      <c r="AA128" s="164">
        <f>Z128*K128</f>
        <v>0</v>
      </c>
      <c r="AR128" s="19" t="s">
        <v>174</v>
      </c>
      <c r="AT128" s="19" t="s">
        <v>170</v>
      </c>
      <c r="AU128" s="19" t="s">
        <v>86</v>
      </c>
      <c r="AY128" s="19" t="s">
        <v>169</v>
      </c>
      <c r="BE128" s="165">
        <f>IF(U128="základní",N128,0)</f>
        <v>600000</v>
      </c>
      <c r="BF128" s="165">
        <f>IF(U128="snížená",N128,0)</f>
        <v>0</v>
      </c>
      <c r="BG128" s="165">
        <f>IF(U128="zákl. přenesená",N128,0)</f>
        <v>0</v>
      </c>
      <c r="BH128" s="165">
        <f>IF(U128="sníž. přenesená",N128,0)</f>
        <v>0</v>
      </c>
      <c r="BI128" s="165">
        <f>IF(U128="nulová",N128,0)</f>
        <v>0</v>
      </c>
      <c r="BJ128" s="19" t="s">
        <v>81</v>
      </c>
      <c r="BK128" s="165">
        <f>ROUND(L128*K128,2)</f>
        <v>600000</v>
      </c>
      <c r="BL128" s="19" t="s">
        <v>174</v>
      </c>
      <c r="BM128" s="19" t="s">
        <v>283</v>
      </c>
    </row>
    <row r="129" spans="2:65" s="1" customFormat="1" ht="16.5" customHeight="1">
      <c r="B129" s="32"/>
      <c r="C129" s="158" t="s">
        <v>179</v>
      </c>
      <c r="D129" s="158" t="s">
        <v>170</v>
      </c>
      <c r="E129" s="159" t="s">
        <v>180</v>
      </c>
      <c r="F129" s="213" t="s">
        <v>181</v>
      </c>
      <c r="G129" s="213"/>
      <c r="H129" s="213"/>
      <c r="I129" s="213"/>
      <c r="J129" s="160" t="s">
        <v>173</v>
      </c>
      <c r="K129" s="161">
        <v>2</v>
      </c>
      <c r="L129" s="214">
        <v>400000</v>
      </c>
      <c r="M129" s="214"/>
      <c r="N129" s="214">
        <f>ROUND(L129*K129,2)</f>
        <v>800000</v>
      </c>
      <c r="O129" s="214"/>
      <c r="P129" s="214"/>
      <c r="Q129" s="214"/>
      <c r="R129" s="34"/>
      <c r="T129" s="162" t="s">
        <v>20</v>
      </c>
      <c r="U129" s="41" t="s">
        <v>39</v>
      </c>
      <c r="V129" s="163">
        <v>0</v>
      </c>
      <c r="W129" s="163">
        <f>V129*K129</f>
        <v>0</v>
      </c>
      <c r="X129" s="163">
        <v>0</v>
      </c>
      <c r="Y129" s="163">
        <f>X129*K129</f>
        <v>0</v>
      </c>
      <c r="Z129" s="163">
        <v>0</v>
      </c>
      <c r="AA129" s="164">
        <f>Z129*K129</f>
        <v>0</v>
      </c>
      <c r="AR129" s="19" t="s">
        <v>174</v>
      </c>
      <c r="AT129" s="19" t="s">
        <v>170</v>
      </c>
      <c r="AU129" s="19" t="s">
        <v>86</v>
      </c>
      <c r="AY129" s="19" t="s">
        <v>169</v>
      </c>
      <c r="BE129" s="165">
        <f>IF(U129="základní",N129,0)</f>
        <v>800000</v>
      </c>
      <c r="BF129" s="165">
        <f>IF(U129="snížená",N129,0)</f>
        <v>0</v>
      </c>
      <c r="BG129" s="165">
        <f>IF(U129="zákl. přenesená",N129,0)</f>
        <v>0</v>
      </c>
      <c r="BH129" s="165">
        <f>IF(U129="sníž. přenesená",N129,0)</f>
        <v>0</v>
      </c>
      <c r="BI129" s="165">
        <f>IF(U129="nulová",N129,0)</f>
        <v>0</v>
      </c>
      <c r="BJ129" s="19" t="s">
        <v>81</v>
      </c>
      <c r="BK129" s="165">
        <f>ROUND(L129*K129,2)</f>
        <v>800000</v>
      </c>
      <c r="BL129" s="19" t="s">
        <v>174</v>
      </c>
      <c r="BM129" s="19" t="s">
        <v>284</v>
      </c>
    </row>
    <row r="130" spans="2:65" s="10" customFormat="1" ht="29.85" customHeight="1">
      <c r="B130" s="147"/>
      <c r="C130" s="148"/>
      <c r="D130" s="157" t="s">
        <v>145</v>
      </c>
      <c r="E130" s="157"/>
      <c r="F130" s="157"/>
      <c r="G130" s="157"/>
      <c r="H130" s="157"/>
      <c r="I130" s="157"/>
      <c r="J130" s="157"/>
      <c r="K130" s="157"/>
      <c r="L130" s="157"/>
      <c r="M130" s="157"/>
      <c r="N130" s="221">
        <f>BK130</f>
        <v>5025000</v>
      </c>
      <c r="O130" s="222"/>
      <c r="P130" s="222"/>
      <c r="Q130" s="222"/>
      <c r="R130" s="150"/>
      <c r="T130" s="151"/>
      <c r="U130" s="148"/>
      <c r="V130" s="148"/>
      <c r="W130" s="152">
        <f>SUM(W131:W134)</f>
        <v>0</v>
      </c>
      <c r="X130" s="148"/>
      <c r="Y130" s="152">
        <f>SUM(Y131:Y134)</f>
        <v>0</v>
      </c>
      <c r="Z130" s="148"/>
      <c r="AA130" s="153">
        <f>SUM(AA131:AA134)</f>
        <v>0</v>
      </c>
      <c r="AR130" s="154" t="s">
        <v>81</v>
      </c>
      <c r="AT130" s="155" t="s">
        <v>73</v>
      </c>
      <c r="AU130" s="155" t="s">
        <v>81</v>
      </c>
      <c r="AY130" s="154" t="s">
        <v>169</v>
      </c>
      <c r="BK130" s="156">
        <f>SUM(BK131:BK134)</f>
        <v>5025000</v>
      </c>
    </row>
    <row r="131" spans="2:65" s="1" customFormat="1" ht="16.5" customHeight="1">
      <c r="B131" s="32"/>
      <c r="C131" s="158" t="s">
        <v>174</v>
      </c>
      <c r="D131" s="158" t="s">
        <v>170</v>
      </c>
      <c r="E131" s="159" t="s">
        <v>183</v>
      </c>
      <c r="F131" s="213" t="s">
        <v>184</v>
      </c>
      <c r="G131" s="213"/>
      <c r="H131" s="213"/>
      <c r="I131" s="213"/>
      <c r="J131" s="160" t="s">
        <v>173</v>
      </c>
      <c r="K131" s="161">
        <v>1.5</v>
      </c>
      <c r="L131" s="214">
        <v>750000</v>
      </c>
      <c r="M131" s="214"/>
      <c r="N131" s="214">
        <f>ROUND(L131*K131,2)</f>
        <v>1125000</v>
      </c>
      <c r="O131" s="214"/>
      <c r="P131" s="214"/>
      <c r="Q131" s="214"/>
      <c r="R131" s="34"/>
      <c r="T131" s="162" t="s">
        <v>20</v>
      </c>
      <c r="U131" s="41" t="s">
        <v>39</v>
      </c>
      <c r="V131" s="163">
        <v>0</v>
      </c>
      <c r="W131" s="163">
        <f>V131*K131</f>
        <v>0</v>
      </c>
      <c r="X131" s="163">
        <v>0</v>
      </c>
      <c r="Y131" s="163">
        <f>X131*K131</f>
        <v>0</v>
      </c>
      <c r="Z131" s="163">
        <v>0</v>
      </c>
      <c r="AA131" s="164">
        <f>Z131*K131</f>
        <v>0</v>
      </c>
      <c r="AR131" s="19" t="s">
        <v>174</v>
      </c>
      <c r="AT131" s="19" t="s">
        <v>170</v>
      </c>
      <c r="AU131" s="19" t="s">
        <v>86</v>
      </c>
      <c r="AY131" s="19" t="s">
        <v>169</v>
      </c>
      <c r="BE131" s="165">
        <f>IF(U131="základní",N131,0)</f>
        <v>1125000</v>
      </c>
      <c r="BF131" s="165">
        <f>IF(U131="snížená",N131,0)</f>
        <v>0</v>
      </c>
      <c r="BG131" s="165">
        <f>IF(U131="zákl. přenesená",N131,0)</f>
        <v>0</v>
      </c>
      <c r="BH131" s="165">
        <f>IF(U131="sníž. přenesená",N131,0)</f>
        <v>0</v>
      </c>
      <c r="BI131" s="165">
        <f>IF(U131="nulová",N131,0)</f>
        <v>0</v>
      </c>
      <c r="BJ131" s="19" t="s">
        <v>81</v>
      </c>
      <c r="BK131" s="165">
        <f>ROUND(L131*K131,2)</f>
        <v>1125000</v>
      </c>
      <c r="BL131" s="19" t="s">
        <v>174</v>
      </c>
      <c r="BM131" s="19" t="s">
        <v>285</v>
      </c>
    </row>
    <row r="132" spans="2:65" s="1" customFormat="1" ht="51" customHeight="1">
      <c r="B132" s="32"/>
      <c r="C132" s="158" t="s">
        <v>186</v>
      </c>
      <c r="D132" s="158" t="s">
        <v>170</v>
      </c>
      <c r="E132" s="159" t="s">
        <v>187</v>
      </c>
      <c r="F132" s="213" t="s">
        <v>188</v>
      </c>
      <c r="G132" s="213"/>
      <c r="H132" s="213"/>
      <c r="I132" s="213"/>
      <c r="J132" s="160" t="s">
        <v>189</v>
      </c>
      <c r="K132" s="161">
        <v>5</v>
      </c>
      <c r="L132" s="214">
        <v>600000</v>
      </c>
      <c r="M132" s="214"/>
      <c r="N132" s="214">
        <f>ROUND(L132*K132,2)</f>
        <v>3000000</v>
      </c>
      <c r="O132" s="214"/>
      <c r="P132" s="214"/>
      <c r="Q132" s="214"/>
      <c r="R132" s="34"/>
      <c r="T132" s="162" t="s">
        <v>20</v>
      </c>
      <c r="U132" s="41" t="s">
        <v>39</v>
      </c>
      <c r="V132" s="163">
        <v>0</v>
      </c>
      <c r="W132" s="163">
        <f>V132*K132</f>
        <v>0</v>
      </c>
      <c r="X132" s="163">
        <v>0</v>
      </c>
      <c r="Y132" s="163">
        <f>X132*K132</f>
        <v>0</v>
      </c>
      <c r="Z132" s="163">
        <v>0</v>
      </c>
      <c r="AA132" s="164">
        <f>Z132*K132</f>
        <v>0</v>
      </c>
      <c r="AR132" s="19" t="s">
        <v>174</v>
      </c>
      <c r="AT132" s="19" t="s">
        <v>170</v>
      </c>
      <c r="AU132" s="19" t="s">
        <v>86</v>
      </c>
      <c r="AY132" s="19" t="s">
        <v>169</v>
      </c>
      <c r="BE132" s="165">
        <f>IF(U132="základní",N132,0)</f>
        <v>3000000</v>
      </c>
      <c r="BF132" s="165">
        <f>IF(U132="snížená",N132,0)</f>
        <v>0</v>
      </c>
      <c r="BG132" s="165">
        <f>IF(U132="zákl. přenesená",N132,0)</f>
        <v>0</v>
      </c>
      <c r="BH132" s="165">
        <f>IF(U132="sníž. přenesená",N132,0)</f>
        <v>0</v>
      </c>
      <c r="BI132" s="165">
        <f>IF(U132="nulová",N132,0)</f>
        <v>0</v>
      </c>
      <c r="BJ132" s="19" t="s">
        <v>81</v>
      </c>
      <c r="BK132" s="165">
        <f>ROUND(L132*K132,2)</f>
        <v>3000000</v>
      </c>
      <c r="BL132" s="19" t="s">
        <v>174</v>
      </c>
      <c r="BM132" s="19" t="s">
        <v>286</v>
      </c>
    </row>
    <row r="133" spans="2:65" s="1" customFormat="1" ht="25.5" customHeight="1">
      <c r="B133" s="32"/>
      <c r="C133" s="158" t="s">
        <v>191</v>
      </c>
      <c r="D133" s="158" t="s">
        <v>170</v>
      </c>
      <c r="E133" s="159" t="s">
        <v>192</v>
      </c>
      <c r="F133" s="213" t="s">
        <v>193</v>
      </c>
      <c r="G133" s="213"/>
      <c r="H133" s="213"/>
      <c r="I133" s="213"/>
      <c r="J133" s="160" t="s">
        <v>189</v>
      </c>
      <c r="K133" s="161">
        <v>3</v>
      </c>
      <c r="L133" s="214">
        <v>150000</v>
      </c>
      <c r="M133" s="214"/>
      <c r="N133" s="214">
        <f>ROUND(L133*K133,2)</f>
        <v>450000</v>
      </c>
      <c r="O133" s="214"/>
      <c r="P133" s="214"/>
      <c r="Q133" s="214"/>
      <c r="R133" s="34"/>
      <c r="T133" s="162" t="s">
        <v>20</v>
      </c>
      <c r="U133" s="41" t="s">
        <v>39</v>
      </c>
      <c r="V133" s="163">
        <v>0</v>
      </c>
      <c r="W133" s="163">
        <f>V133*K133</f>
        <v>0</v>
      </c>
      <c r="X133" s="163">
        <v>0</v>
      </c>
      <c r="Y133" s="163">
        <f>X133*K133</f>
        <v>0</v>
      </c>
      <c r="Z133" s="163">
        <v>0</v>
      </c>
      <c r="AA133" s="164">
        <f>Z133*K133</f>
        <v>0</v>
      </c>
      <c r="AR133" s="19" t="s">
        <v>174</v>
      </c>
      <c r="AT133" s="19" t="s">
        <v>170</v>
      </c>
      <c r="AU133" s="19" t="s">
        <v>86</v>
      </c>
      <c r="AY133" s="19" t="s">
        <v>169</v>
      </c>
      <c r="BE133" s="165">
        <f>IF(U133="základní",N133,0)</f>
        <v>450000</v>
      </c>
      <c r="BF133" s="165">
        <f>IF(U133="snížená",N133,0)</f>
        <v>0</v>
      </c>
      <c r="BG133" s="165">
        <f>IF(U133="zákl. přenesená",N133,0)</f>
        <v>0</v>
      </c>
      <c r="BH133" s="165">
        <f>IF(U133="sníž. přenesená",N133,0)</f>
        <v>0</v>
      </c>
      <c r="BI133" s="165">
        <f>IF(U133="nulová",N133,0)</f>
        <v>0</v>
      </c>
      <c r="BJ133" s="19" t="s">
        <v>81</v>
      </c>
      <c r="BK133" s="165">
        <f>ROUND(L133*K133,2)</f>
        <v>450000</v>
      </c>
      <c r="BL133" s="19" t="s">
        <v>174</v>
      </c>
      <c r="BM133" s="19" t="s">
        <v>287</v>
      </c>
    </row>
    <row r="134" spans="2:65" s="1" customFormat="1" ht="16.5" customHeight="1">
      <c r="B134" s="32"/>
      <c r="C134" s="158" t="s">
        <v>195</v>
      </c>
      <c r="D134" s="158" t="s">
        <v>170</v>
      </c>
      <c r="E134" s="159" t="s">
        <v>196</v>
      </c>
      <c r="F134" s="213" t="s">
        <v>197</v>
      </c>
      <c r="G134" s="213"/>
      <c r="H134" s="213"/>
      <c r="I134" s="213"/>
      <c r="J134" s="160" t="s">
        <v>198</v>
      </c>
      <c r="K134" s="161">
        <v>450</v>
      </c>
      <c r="L134" s="214">
        <v>1000</v>
      </c>
      <c r="M134" s="214"/>
      <c r="N134" s="214">
        <f>ROUND(L134*K134,2)</f>
        <v>450000</v>
      </c>
      <c r="O134" s="214"/>
      <c r="P134" s="214"/>
      <c r="Q134" s="214"/>
      <c r="R134" s="34"/>
      <c r="T134" s="162" t="s">
        <v>20</v>
      </c>
      <c r="U134" s="41" t="s">
        <v>39</v>
      </c>
      <c r="V134" s="163">
        <v>0</v>
      </c>
      <c r="W134" s="163">
        <f>V134*K134</f>
        <v>0</v>
      </c>
      <c r="X134" s="163">
        <v>0</v>
      </c>
      <c r="Y134" s="163">
        <f>X134*K134</f>
        <v>0</v>
      </c>
      <c r="Z134" s="163">
        <v>0</v>
      </c>
      <c r="AA134" s="164">
        <f>Z134*K134</f>
        <v>0</v>
      </c>
      <c r="AR134" s="19" t="s">
        <v>174</v>
      </c>
      <c r="AT134" s="19" t="s">
        <v>170</v>
      </c>
      <c r="AU134" s="19" t="s">
        <v>86</v>
      </c>
      <c r="AY134" s="19" t="s">
        <v>169</v>
      </c>
      <c r="BE134" s="165">
        <f>IF(U134="základní",N134,0)</f>
        <v>450000</v>
      </c>
      <c r="BF134" s="165">
        <f>IF(U134="snížená",N134,0)</f>
        <v>0</v>
      </c>
      <c r="BG134" s="165">
        <f>IF(U134="zákl. přenesená",N134,0)</f>
        <v>0</v>
      </c>
      <c r="BH134" s="165">
        <f>IF(U134="sníž. přenesená",N134,0)</f>
        <v>0</v>
      </c>
      <c r="BI134" s="165">
        <f>IF(U134="nulová",N134,0)</f>
        <v>0</v>
      </c>
      <c r="BJ134" s="19" t="s">
        <v>81</v>
      </c>
      <c r="BK134" s="165">
        <f>ROUND(L134*K134,2)</f>
        <v>450000</v>
      </c>
      <c r="BL134" s="19" t="s">
        <v>174</v>
      </c>
      <c r="BM134" s="19" t="s">
        <v>288</v>
      </c>
    </row>
    <row r="135" spans="2:65" s="10" customFormat="1" ht="29.85" customHeight="1">
      <c r="B135" s="147"/>
      <c r="C135" s="148"/>
      <c r="D135" s="157" t="s">
        <v>146</v>
      </c>
      <c r="E135" s="157"/>
      <c r="F135" s="157"/>
      <c r="G135" s="157"/>
      <c r="H135" s="157"/>
      <c r="I135" s="157"/>
      <c r="J135" s="157"/>
      <c r="K135" s="157"/>
      <c r="L135" s="157"/>
      <c r="M135" s="157"/>
      <c r="N135" s="221">
        <f>BK135</f>
        <v>2500000</v>
      </c>
      <c r="O135" s="222"/>
      <c r="P135" s="222"/>
      <c r="Q135" s="222"/>
      <c r="R135" s="150"/>
      <c r="T135" s="151"/>
      <c r="U135" s="148"/>
      <c r="V135" s="148"/>
      <c r="W135" s="152">
        <f>SUM(W136:W139)</f>
        <v>0</v>
      </c>
      <c r="X135" s="148"/>
      <c r="Y135" s="152">
        <f>SUM(Y136:Y139)</f>
        <v>0</v>
      </c>
      <c r="Z135" s="148"/>
      <c r="AA135" s="153">
        <f>SUM(AA136:AA139)</f>
        <v>0</v>
      </c>
      <c r="AR135" s="154" t="s">
        <v>81</v>
      </c>
      <c r="AT135" s="155" t="s">
        <v>73</v>
      </c>
      <c r="AU135" s="155" t="s">
        <v>81</v>
      </c>
      <c r="AY135" s="154" t="s">
        <v>169</v>
      </c>
      <c r="BK135" s="156">
        <f>SUM(BK136:BK139)</f>
        <v>2500000</v>
      </c>
    </row>
    <row r="136" spans="2:65" s="1" customFormat="1" ht="16.5" customHeight="1">
      <c r="B136" s="32"/>
      <c r="C136" s="158" t="s">
        <v>200</v>
      </c>
      <c r="D136" s="158" t="s">
        <v>170</v>
      </c>
      <c r="E136" s="159" t="s">
        <v>201</v>
      </c>
      <c r="F136" s="213" t="s">
        <v>202</v>
      </c>
      <c r="G136" s="213"/>
      <c r="H136" s="213"/>
      <c r="I136" s="213"/>
      <c r="J136" s="160" t="s">
        <v>173</v>
      </c>
      <c r="K136" s="161">
        <v>2</v>
      </c>
      <c r="L136" s="214">
        <v>450000</v>
      </c>
      <c r="M136" s="214"/>
      <c r="N136" s="214">
        <f>ROUND(L136*K136,2)</f>
        <v>900000</v>
      </c>
      <c r="O136" s="214"/>
      <c r="P136" s="214"/>
      <c r="Q136" s="214"/>
      <c r="R136" s="34"/>
      <c r="T136" s="162" t="s">
        <v>20</v>
      </c>
      <c r="U136" s="41" t="s">
        <v>39</v>
      </c>
      <c r="V136" s="163">
        <v>0</v>
      </c>
      <c r="W136" s="163">
        <f>V136*K136</f>
        <v>0</v>
      </c>
      <c r="X136" s="163">
        <v>0</v>
      </c>
      <c r="Y136" s="163">
        <f>X136*K136</f>
        <v>0</v>
      </c>
      <c r="Z136" s="163">
        <v>0</v>
      </c>
      <c r="AA136" s="164">
        <f>Z136*K136</f>
        <v>0</v>
      </c>
      <c r="AR136" s="19" t="s">
        <v>174</v>
      </c>
      <c r="AT136" s="19" t="s">
        <v>170</v>
      </c>
      <c r="AU136" s="19" t="s">
        <v>86</v>
      </c>
      <c r="AY136" s="19" t="s">
        <v>169</v>
      </c>
      <c r="BE136" s="165">
        <f>IF(U136="základní",N136,0)</f>
        <v>900000</v>
      </c>
      <c r="BF136" s="165">
        <f>IF(U136="snížená",N136,0)</f>
        <v>0</v>
      </c>
      <c r="BG136" s="165">
        <f>IF(U136="zákl. přenesená",N136,0)</f>
        <v>0</v>
      </c>
      <c r="BH136" s="165">
        <f>IF(U136="sníž. přenesená",N136,0)</f>
        <v>0</v>
      </c>
      <c r="BI136" s="165">
        <f>IF(U136="nulová",N136,0)</f>
        <v>0</v>
      </c>
      <c r="BJ136" s="19" t="s">
        <v>81</v>
      </c>
      <c r="BK136" s="165">
        <f>ROUND(L136*K136,2)</f>
        <v>900000</v>
      </c>
      <c r="BL136" s="19" t="s">
        <v>174</v>
      </c>
      <c r="BM136" s="19" t="s">
        <v>289</v>
      </c>
    </row>
    <row r="137" spans="2:65" s="1" customFormat="1" ht="25.5" customHeight="1">
      <c r="B137" s="32"/>
      <c r="C137" s="158" t="s">
        <v>204</v>
      </c>
      <c r="D137" s="158" t="s">
        <v>170</v>
      </c>
      <c r="E137" s="159" t="s">
        <v>205</v>
      </c>
      <c r="F137" s="213" t="s">
        <v>206</v>
      </c>
      <c r="G137" s="213"/>
      <c r="H137" s="213"/>
      <c r="I137" s="213"/>
      <c r="J137" s="160" t="s">
        <v>173</v>
      </c>
      <c r="K137" s="161">
        <v>2</v>
      </c>
      <c r="L137" s="214">
        <v>350000</v>
      </c>
      <c r="M137" s="214"/>
      <c r="N137" s="214">
        <f>ROUND(L137*K137,2)</f>
        <v>700000</v>
      </c>
      <c r="O137" s="214"/>
      <c r="P137" s="214"/>
      <c r="Q137" s="214"/>
      <c r="R137" s="34"/>
      <c r="T137" s="162" t="s">
        <v>20</v>
      </c>
      <c r="U137" s="41" t="s">
        <v>39</v>
      </c>
      <c r="V137" s="163">
        <v>0</v>
      </c>
      <c r="W137" s="163">
        <f>V137*K137</f>
        <v>0</v>
      </c>
      <c r="X137" s="163">
        <v>0</v>
      </c>
      <c r="Y137" s="163">
        <f>X137*K137</f>
        <v>0</v>
      </c>
      <c r="Z137" s="163">
        <v>0</v>
      </c>
      <c r="AA137" s="164">
        <f>Z137*K137</f>
        <v>0</v>
      </c>
      <c r="AR137" s="19" t="s">
        <v>174</v>
      </c>
      <c r="AT137" s="19" t="s">
        <v>170</v>
      </c>
      <c r="AU137" s="19" t="s">
        <v>86</v>
      </c>
      <c r="AY137" s="19" t="s">
        <v>169</v>
      </c>
      <c r="BE137" s="165">
        <f>IF(U137="základní",N137,0)</f>
        <v>700000</v>
      </c>
      <c r="BF137" s="165">
        <f>IF(U137="snížená",N137,0)</f>
        <v>0</v>
      </c>
      <c r="BG137" s="165">
        <f>IF(U137="zákl. přenesená",N137,0)</f>
        <v>0</v>
      </c>
      <c r="BH137" s="165">
        <f>IF(U137="sníž. přenesená",N137,0)</f>
        <v>0</v>
      </c>
      <c r="BI137" s="165">
        <f>IF(U137="nulová",N137,0)</f>
        <v>0</v>
      </c>
      <c r="BJ137" s="19" t="s">
        <v>81</v>
      </c>
      <c r="BK137" s="165">
        <f>ROUND(L137*K137,2)</f>
        <v>700000</v>
      </c>
      <c r="BL137" s="19" t="s">
        <v>174</v>
      </c>
      <c r="BM137" s="19" t="s">
        <v>290</v>
      </c>
    </row>
    <row r="138" spans="2:65" s="1" customFormat="1" ht="16.5" customHeight="1">
      <c r="B138" s="32"/>
      <c r="C138" s="158" t="s">
        <v>208</v>
      </c>
      <c r="D138" s="158" t="s">
        <v>170</v>
      </c>
      <c r="E138" s="159" t="s">
        <v>209</v>
      </c>
      <c r="F138" s="213" t="s">
        <v>210</v>
      </c>
      <c r="G138" s="213"/>
      <c r="H138" s="213"/>
      <c r="I138" s="213"/>
      <c r="J138" s="160" t="s">
        <v>173</v>
      </c>
      <c r="K138" s="161">
        <v>2</v>
      </c>
      <c r="L138" s="214">
        <v>350000</v>
      </c>
      <c r="M138" s="214"/>
      <c r="N138" s="214">
        <f>ROUND(L138*K138,2)</f>
        <v>700000</v>
      </c>
      <c r="O138" s="214"/>
      <c r="P138" s="214"/>
      <c r="Q138" s="214"/>
      <c r="R138" s="34"/>
      <c r="T138" s="162" t="s">
        <v>20</v>
      </c>
      <c r="U138" s="41" t="s">
        <v>39</v>
      </c>
      <c r="V138" s="163">
        <v>0</v>
      </c>
      <c r="W138" s="163">
        <f>V138*K138</f>
        <v>0</v>
      </c>
      <c r="X138" s="163">
        <v>0</v>
      </c>
      <c r="Y138" s="163">
        <f>X138*K138</f>
        <v>0</v>
      </c>
      <c r="Z138" s="163">
        <v>0</v>
      </c>
      <c r="AA138" s="164">
        <f>Z138*K138</f>
        <v>0</v>
      </c>
      <c r="AR138" s="19" t="s">
        <v>174</v>
      </c>
      <c r="AT138" s="19" t="s">
        <v>170</v>
      </c>
      <c r="AU138" s="19" t="s">
        <v>86</v>
      </c>
      <c r="AY138" s="19" t="s">
        <v>169</v>
      </c>
      <c r="BE138" s="165">
        <f>IF(U138="základní",N138,0)</f>
        <v>700000</v>
      </c>
      <c r="BF138" s="165">
        <f>IF(U138="snížená",N138,0)</f>
        <v>0</v>
      </c>
      <c r="BG138" s="165">
        <f>IF(U138="zákl. přenesená",N138,0)</f>
        <v>0</v>
      </c>
      <c r="BH138" s="165">
        <f>IF(U138="sníž. přenesená",N138,0)</f>
        <v>0</v>
      </c>
      <c r="BI138" s="165">
        <f>IF(U138="nulová",N138,0)</f>
        <v>0</v>
      </c>
      <c r="BJ138" s="19" t="s">
        <v>81</v>
      </c>
      <c r="BK138" s="165">
        <f>ROUND(L138*K138,2)</f>
        <v>700000</v>
      </c>
      <c r="BL138" s="19" t="s">
        <v>174</v>
      </c>
      <c r="BM138" s="19" t="s">
        <v>291</v>
      </c>
    </row>
    <row r="139" spans="2:65" s="1" customFormat="1" ht="16.5" customHeight="1">
      <c r="B139" s="32"/>
      <c r="C139" s="158" t="s">
        <v>212</v>
      </c>
      <c r="D139" s="158" t="s">
        <v>170</v>
      </c>
      <c r="E139" s="159" t="s">
        <v>213</v>
      </c>
      <c r="F139" s="213" t="s">
        <v>214</v>
      </c>
      <c r="G139" s="213"/>
      <c r="H139" s="213"/>
      <c r="I139" s="213"/>
      <c r="J139" s="160" t="s">
        <v>215</v>
      </c>
      <c r="K139" s="161">
        <v>1</v>
      </c>
      <c r="L139" s="214">
        <v>200000</v>
      </c>
      <c r="M139" s="214"/>
      <c r="N139" s="214">
        <f>ROUND(L139*K139,2)</f>
        <v>200000</v>
      </c>
      <c r="O139" s="214"/>
      <c r="P139" s="214"/>
      <c r="Q139" s="214"/>
      <c r="R139" s="34"/>
      <c r="T139" s="162" t="s">
        <v>20</v>
      </c>
      <c r="U139" s="41" t="s">
        <v>39</v>
      </c>
      <c r="V139" s="163">
        <v>0</v>
      </c>
      <c r="W139" s="163">
        <f>V139*K139</f>
        <v>0</v>
      </c>
      <c r="X139" s="163">
        <v>0</v>
      </c>
      <c r="Y139" s="163">
        <f>X139*K139</f>
        <v>0</v>
      </c>
      <c r="Z139" s="163">
        <v>0</v>
      </c>
      <c r="AA139" s="164">
        <f>Z139*K139</f>
        <v>0</v>
      </c>
      <c r="AR139" s="19" t="s">
        <v>174</v>
      </c>
      <c r="AT139" s="19" t="s">
        <v>170</v>
      </c>
      <c r="AU139" s="19" t="s">
        <v>86</v>
      </c>
      <c r="AY139" s="19" t="s">
        <v>169</v>
      </c>
      <c r="BE139" s="165">
        <f>IF(U139="základní",N139,0)</f>
        <v>200000</v>
      </c>
      <c r="BF139" s="165">
        <f>IF(U139="snížená",N139,0)</f>
        <v>0</v>
      </c>
      <c r="BG139" s="165">
        <f>IF(U139="zákl. přenesená",N139,0)</f>
        <v>0</v>
      </c>
      <c r="BH139" s="165">
        <f>IF(U139="sníž. přenesená",N139,0)</f>
        <v>0</v>
      </c>
      <c r="BI139" s="165">
        <f>IF(U139="nulová",N139,0)</f>
        <v>0</v>
      </c>
      <c r="BJ139" s="19" t="s">
        <v>81</v>
      </c>
      <c r="BK139" s="165">
        <f>ROUND(L139*K139,2)</f>
        <v>200000</v>
      </c>
      <c r="BL139" s="19" t="s">
        <v>174</v>
      </c>
      <c r="BM139" s="19" t="s">
        <v>292</v>
      </c>
    </row>
    <row r="140" spans="2:65" s="10" customFormat="1" ht="29.85" customHeight="1">
      <c r="B140" s="147"/>
      <c r="C140" s="148"/>
      <c r="D140" s="157" t="s">
        <v>147</v>
      </c>
      <c r="E140" s="157"/>
      <c r="F140" s="157"/>
      <c r="G140" s="157"/>
      <c r="H140" s="157"/>
      <c r="I140" s="157"/>
      <c r="J140" s="157"/>
      <c r="K140" s="157"/>
      <c r="L140" s="157"/>
      <c r="M140" s="157"/>
      <c r="N140" s="221">
        <f>BK140</f>
        <v>800000</v>
      </c>
      <c r="O140" s="222"/>
      <c r="P140" s="222"/>
      <c r="Q140" s="222"/>
      <c r="R140" s="150"/>
      <c r="T140" s="151"/>
      <c r="U140" s="148"/>
      <c r="V140" s="148"/>
      <c r="W140" s="152">
        <f>SUM(W141:W142)</f>
        <v>0</v>
      </c>
      <c r="X140" s="148"/>
      <c r="Y140" s="152">
        <f>SUM(Y141:Y142)</f>
        <v>0</v>
      </c>
      <c r="Z140" s="148"/>
      <c r="AA140" s="153">
        <f>SUM(AA141:AA142)</f>
        <v>0</v>
      </c>
      <c r="AR140" s="154" t="s">
        <v>81</v>
      </c>
      <c r="AT140" s="155" t="s">
        <v>73</v>
      </c>
      <c r="AU140" s="155" t="s">
        <v>81</v>
      </c>
      <c r="AY140" s="154" t="s">
        <v>169</v>
      </c>
      <c r="BK140" s="156">
        <f>SUM(BK141:BK142)</f>
        <v>800000</v>
      </c>
    </row>
    <row r="141" spans="2:65" s="1" customFormat="1" ht="38.25" customHeight="1">
      <c r="B141" s="32"/>
      <c r="C141" s="158" t="s">
        <v>217</v>
      </c>
      <c r="D141" s="158" t="s">
        <v>170</v>
      </c>
      <c r="E141" s="159" t="s">
        <v>218</v>
      </c>
      <c r="F141" s="213" t="s">
        <v>219</v>
      </c>
      <c r="G141" s="213"/>
      <c r="H141" s="213"/>
      <c r="I141" s="213"/>
      <c r="J141" s="160" t="s">
        <v>173</v>
      </c>
      <c r="K141" s="161">
        <v>2</v>
      </c>
      <c r="L141" s="214">
        <v>175000</v>
      </c>
      <c r="M141" s="214"/>
      <c r="N141" s="214">
        <f>ROUND(L141*K141,2)</f>
        <v>350000</v>
      </c>
      <c r="O141" s="214"/>
      <c r="P141" s="214"/>
      <c r="Q141" s="214"/>
      <c r="R141" s="34"/>
      <c r="T141" s="162" t="s">
        <v>20</v>
      </c>
      <c r="U141" s="41" t="s">
        <v>39</v>
      </c>
      <c r="V141" s="163">
        <v>0</v>
      </c>
      <c r="W141" s="163">
        <f>V141*K141</f>
        <v>0</v>
      </c>
      <c r="X141" s="163">
        <v>0</v>
      </c>
      <c r="Y141" s="163">
        <f>X141*K141</f>
        <v>0</v>
      </c>
      <c r="Z141" s="163">
        <v>0</v>
      </c>
      <c r="AA141" s="164">
        <f>Z141*K141</f>
        <v>0</v>
      </c>
      <c r="AR141" s="19" t="s">
        <v>174</v>
      </c>
      <c r="AT141" s="19" t="s">
        <v>170</v>
      </c>
      <c r="AU141" s="19" t="s">
        <v>86</v>
      </c>
      <c r="AY141" s="19" t="s">
        <v>169</v>
      </c>
      <c r="BE141" s="165">
        <f>IF(U141="základní",N141,0)</f>
        <v>350000</v>
      </c>
      <c r="BF141" s="165">
        <f>IF(U141="snížená",N141,0)</f>
        <v>0</v>
      </c>
      <c r="BG141" s="165">
        <f>IF(U141="zákl. přenesená",N141,0)</f>
        <v>0</v>
      </c>
      <c r="BH141" s="165">
        <f>IF(U141="sníž. přenesená",N141,0)</f>
        <v>0</v>
      </c>
      <c r="BI141" s="165">
        <f>IF(U141="nulová",N141,0)</f>
        <v>0</v>
      </c>
      <c r="BJ141" s="19" t="s">
        <v>81</v>
      </c>
      <c r="BK141" s="165">
        <f>ROUND(L141*K141,2)</f>
        <v>350000</v>
      </c>
      <c r="BL141" s="19" t="s">
        <v>174</v>
      </c>
      <c r="BM141" s="19" t="s">
        <v>293</v>
      </c>
    </row>
    <row r="142" spans="2:65" s="1" customFormat="1" ht="38.25" customHeight="1">
      <c r="B142" s="32"/>
      <c r="C142" s="158" t="s">
        <v>221</v>
      </c>
      <c r="D142" s="158" t="s">
        <v>170</v>
      </c>
      <c r="E142" s="159" t="s">
        <v>222</v>
      </c>
      <c r="F142" s="213" t="s">
        <v>223</v>
      </c>
      <c r="G142" s="213"/>
      <c r="H142" s="213"/>
      <c r="I142" s="213"/>
      <c r="J142" s="160" t="s">
        <v>173</v>
      </c>
      <c r="K142" s="161">
        <v>2</v>
      </c>
      <c r="L142" s="214">
        <v>225000</v>
      </c>
      <c r="M142" s="214"/>
      <c r="N142" s="214">
        <f>ROUND(L142*K142,2)</f>
        <v>450000</v>
      </c>
      <c r="O142" s="214"/>
      <c r="P142" s="214"/>
      <c r="Q142" s="214"/>
      <c r="R142" s="34"/>
      <c r="T142" s="162" t="s">
        <v>20</v>
      </c>
      <c r="U142" s="41" t="s">
        <v>39</v>
      </c>
      <c r="V142" s="163">
        <v>0</v>
      </c>
      <c r="W142" s="163">
        <f>V142*K142</f>
        <v>0</v>
      </c>
      <c r="X142" s="163">
        <v>0</v>
      </c>
      <c r="Y142" s="163">
        <f>X142*K142</f>
        <v>0</v>
      </c>
      <c r="Z142" s="163">
        <v>0</v>
      </c>
      <c r="AA142" s="164">
        <f>Z142*K142</f>
        <v>0</v>
      </c>
      <c r="AR142" s="19" t="s">
        <v>174</v>
      </c>
      <c r="AT142" s="19" t="s">
        <v>170</v>
      </c>
      <c r="AU142" s="19" t="s">
        <v>86</v>
      </c>
      <c r="AY142" s="19" t="s">
        <v>169</v>
      </c>
      <c r="BE142" s="165">
        <f>IF(U142="základní",N142,0)</f>
        <v>450000</v>
      </c>
      <c r="BF142" s="165">
        <f>IF(U142="snížená",N142,0)</f>
        <v>0</v>
      </c>
      <c r="BG142" s="165">
        <f>IF(U142="zákl. přenesená",N142,0)</f>
        <v>0</v>
      </c>
      <c r="BH142" s="165">
        <f>IF(U142="sníž. přenesená",N142,0)</f>
        <v>0</v>
      </c>
      <c r="BI142" s="165">
        <f>IF(U142="nulová",N142,0)</f>
        <v>0</v>
      </c>
      <c r="BJ142" s="19" t="s">
        <v>81</v>
      </c>
      <c r="BK142" s="165">
        <f>ROUND(L142*K142,2)</f>
        <v>450000</v>
      </c>
      <c r="BL142" s="19" t="s">
        <v>174</v>
      </c>
      <c r="BM142" s="19" t="s">
        <v>294</v>
      </c>
    </row>
    <row r="143" spans="2:65" s="10" customFormat="1" ht="37.35" customHeight="1">
      <c r="B143" s="147"/>
      <c r="C143" s="148"/>
      <c r="D143" s="149" t="s">
        <v>148</v>
      </c>
      <c r="E143" s="149"/>
      <c r="F143" s="149"/>
      <c r="G143" s="149"/>
      <c r="H143" s="149"/>
      <c r="I143" s="149"/>
      <c r="J143" s="149"/>
      <c r="K143" s="149"/>
      <c r="L143" s="149"/>
      <c r="M143" s="149"/>
      <c r="N143" s="223">
        <f>BK143</f>
        <v>2620000</v>
      </c>
      <c r="O143" s="224"/>
      <c r="P143" s="224"/>
      <c r="Q143" s="224"/>
      <c r="R143" s="150"/>
      <c r="T143" s="151"/>
      <c r="U143" s="148"/>
      <c r="V143" s="148"/>
      <c r="W143" s="152">
        <f>W144+W146+W148+W152+W154</f>
        <v>0</v>
      </c>
      <c r="X143" s="148"/>
      <c r="Y143" s="152">
        <f>Y144+Y146+Y148+Y152+Y154</f>
        <v>0</v>
      </c>
      <c r="Z143" s="148"/>
      <c r="AA143" s="153">
        <f>AA144+AA146+AA148+AA152+AA154</f>
        <v>0</v>
      </c>
      <c r="AR143" s="154" t="s">
        <v>86</v>
      </c>
      <c r="AT143" s="155" t="s">
        <v>73</v>
      </c>
      <c r="AU143" s="155" t="s">
        <v>74</v>
      </c>
      <c r="AY143" s="154" t="s">
        <v>169</v>
      </c>
      <c r="BK143" s="156">
        <f>BK144+BK146+BK148+BK152+BK154</f>
        <v>2620000</v>
      </c>
    </row>
    <row r="144" spans="2:65" s="10" customFormat="1" ht="19.95" customHeight="1">
      <c r="B144" s="147"/>
      <c r="C144" s="148"/>
      <c r="D144" s="157" t="s">
        <v>149</v>
      </c>
      <c r="E144" s="157"/>
      <c r="F144" s="157"/>
      <c r="G144" s="157"/>
      <c r="H144" s="157"/>
      <c r="I144" s="157"/>
      <c r="J144" s="157"/>
      <c r="K144" s="157"/>
      <c r="L144" s="157"/>
      <c r="M144" s="157"/>
      <c r="N144" s="219">
        <f>BK144</f>
        <v>350000</v>
      </c>
      <c r="O144" s="220"/>
      <c r="P144" s="220"/>
      <c r="Q144" s="220"/>
      <c r="R144" s="150"/>
      <c r="T144" s="151"/>
      <c r="U144" s="148"/>
      <c r="V144" s="148"/>
      <c r="W144" s="152">
        <f>W145</f>
        <v>0</v>
      </c>
      <c r="X144" s="148"/>
      <c r="Y144" s="152">
        <f>Y145</f>
        <v>0</v>
      </c>
      <c r="Z144" s="148"/>
      <c r="AA144" s="153">
        <f>AA145</f>
        <v>0</v>
      </c>
      <c r="AR144" s="154" t="s">
        <v>86</v>
      </c>
      <c r="AT144" s="155" t="s">
        <v>73</v>
      </c>
      <c r="AU144" s="155" t="s">
        <v>81</v>
      </c>
      <c r="AY144" s="154" t="s">
        <v>169</v>
      </c>
      <c r="BK144" s="156">
        <f>BK145</f>
        <v>350000</v>
      </c>
    </row>
    <row r="145" spans="2:65" s="1" customFormat="1" ht="25.5" customHeight="1">
      <c r="B145" s="32"/>
      <c r="C145" s="158" t="s">
        <v>225</v>
      </c>
      <c r="D145" s="158" t="s">
        <v>170</v>
      </c>
      <c r="E145" s="159" t="s">
        <v>226</v>
      </c>
      <c r="F145" s="213" t="s">
        <v>227</v>
      </c>
      <c r="G145" s="213"/>
      <c r="H145" s="213"/>
      <c r="I145" s="213"/>
      <c r="J145" s="160" t="s">
        <v>173</v>
      </c>
      <c r="K145" s="161">
        <v>1</v>
      </c>
      <c r="L145" s="214">
        <v>350000</v>
      </c>
      <c r="M145" s="214"/>
      <c r="N145" s="214">
        <f>ROUND(L145*K145,2)</f>
        <v>350000</v>
      </c>
      <c r="O145" s="214"/>
      <c r="P145" s="214"/>
      <c r="Q145" s="214"/>
      <c r="R145" s="34"/>
      <c r="T145" s="162" t="s">
        <v>20</v>
      </c>
      <c r="U145" s="41" t="s">
        <v>39</v>
      </c>
      <c r="V145" s="163">
        <v>0</v>
      </c>
      <c r="W145" s="163">
        <f>V145*K145</f>
        <v>0</v>
      </c>
      <c r="X145" s="163">
        <v>0</v>
      </c>
      <c r="Y145" s="163">
        <f>X145*K145</f>
        <v>0</v>
      </c>
      <c r="Z145" s="163">
        <v>0</v>
      </c>
      <c r="AA145" s="164">
        <f>Z145*K145</f>
        <v>0</v>
      </c>
      <c r="AR145" s="19" t="s">
        <v>228</v>
      </c>
      <c r="AT145" s="19" t="s">
        <v>170</v>
      </c>
      <c r="AU145" s="19" t="s">
        <v>86</v>
      </c>
      <c r="AY145" s="19" t="s">
        <v>169</v>
      </c>
      <c r="BE145" s="165">
        <f>IF(U145="základní",N145,0)</f>
        <v>350000</v>
      </c>
      <c r="BF145" s="165">
        <f>IF(U145="snížená",N145,0)</f>
        <v>0</v>
      </c>
      <c r="BG145" s="165">
        <f>IF(U145="zákl. přenesená",N145,0)</f>
        <v>0</v>
      </c>
      <c r="BH145" s="165">
        <f>IF(U145="sníž. přenesená",N145,0)</f>
        <v>0</v>
      </c>
      <c r="BI145" s="165">
        <f>IF(U145="nulová",N145,0)</f>
        <v>0</v>
      </c>
      <c r="BJ145" s="19" t="s">
        <v>81</v>
      </c>
      <c r="BK145" s="165">
        <f>ROUND(L145*K145,2)</f>
        <v>350000</v>
      </c>
      <c r="BL145" s="19" t="s">
        <v>228</v>
      </c>
      <c r="BM145" s="19" t="s">
        <v>295</v>
      </c>
    </row>
    <row r="146" spans="2:65" s="10" customFormat="1" ht="29.85" customHeight="1">
      <c r="B146" s="147"/>
      <c r="C146" s="148"/>
      <c r="D146" s="157" t="s">
        <v>150</v>
      </c>
      <c r="E146" s="157"/>
      <c r="F146" s="157"/>
      <c r="G146" s="157"/>
      <c r="H146" s="157"/>
      <c r="I146" s="157"/>
      <c r="J146" s="157"/>
      <c r="K146" s="157"/>
      <c r="L146" s="157"/>
      <c r="M146" s="157"/>
      <c r="N146" s="221">
        <f>BK146</f>
        <v>700000</v>
      </c>
      <c r="O146" s="222"/>
      <c r="P146" s="222"/>
      <c r="Q146" s="222"/>
      <c r="R146" s="150"/>
      <c r="T146" s="151"/>
      <c r="U146" s="148"/>
      <c r="V146" s="148"/>
      <c r="W146" s="152">
        <f>W147</f>
        <v>0</v>
      </c>
      <c r="X146" s="148"/>
      <c r="Y146" s="152">
        <f>Y147</f>
        <v>0</v>
      </c>
      <c r="Z146" s="148"/>
      <c r="AA146" s="153">
        <f>AA147</f>
        <v>0</v>
      </c>
      <c r="AR146" s="154" t="s">
        <v>86</v>
      </c>
      <c r="AT146" s="155" t="s">
        <v>73</v>
      </c>
      <c r="AU146" s="155" t="s">
        <v>81</v>
      </c>
      <c r="AY146" s="154" t="s">
        <v>169</v>
      </c>
      <c r="BK146" s="156">
        <f>BK147</f>
        <v>700000</v>
      </c>
    </row>
    <row r="147" spans="2:65" s="1" customFormat="1" ht="16.5" customHeight="1">
      <c r="B147" s="32"/>
      <c r="C147" s="158" t="s">
        <v>11</v>
      </c>
      <c r="D147" s="158" t="s">
        <v>170</v>
      </c>
      <c r="E147" s="159" t="s">
        <v>233</v>
      </c>
      <c r="F147" s="213" t="s">
        <v>234</v>
      </c>
      <c r="G147" s="213"/>
      <c r="H147" s="213"/>
      <c r="I147" s="213"/>
      <c r="J147" s="160" t="s">
        <v>173</v>
      </c>
      <c r="K147" s="161">
        <v>2</v>
      </c>
      <c r="L147" s="214">
        <v>350000</v>
      </c>
      <c r="M147" s="214"/>
      <c r="N147" s="214">
        <f>ROUND(L147*K147,2)</f>
        <v>700000</v>
      </c>
      <c r="O147" s="214"/>
      <c r="P147" s="214"/>
      <c r="Q147" s="214"/>
      <c r="R147" s="34"/>
      <c r="T147" s="162" t="s">
        <v>20</v>
      </c>
      <c r="U147" s="41" t="s">
        <v>39</v>
      </c>
      <c r="V147" s="163">
        <v>0</v>
      </c>
      <c r="W147" s="163">
        <f>V147*K147</f>
        <v>0</v>
      </c>
      <c r="X147" s="163">
        <v>0</v>
      </c>
      <c r="Y147" s="163">
        <f>X147*K147</f>
        <v>0</v>
      </c>
      <c r="Z147" s="163">
        <v>0</v>
      </c>
      <c r="AA147" s="164">
        <f>Z147*K147</f>
        <v>0</v>
      </c>
      <c r="AR147" s="19" t="s">
        <v>228</v>
      </c>
      <c r="AT147" s="19" t="s">
        <v>170</v>
      </c>
      <c r="AU147" s="19" t="s">
        <v>86</v>
      </c>
      <c r="AY147" s="19" t="s">
        <v>169</v>
      </c>
      <c r="BE147" s="165">
        <f>IF(U147="základní",N147,0)</f>
        <v>700000</v>
      </c>
      <c r="BF147" s="165">
        <f>IF(U147="snížená",N147,0)</f>
        <v>0</v>
      </c>
      <c r="BG147" s="165">
        <f>IF(U147="zákl. přenesená",N147,0)</f>
        <v>0</v>
      </c>
      <c r="BH147" s="165">
        <f>IF(U147="sníž. přenesená",N147,0)</f>
        <v>0</v>
      </c>
      <c r="BI147" s="165">
        <f>IF(U147="nulová",N147,0)</f>
        <v>0</v>
      </c>
      <c r="BJ147" s="19" t="s">
        <v>81</v>
      </c>
      <c r="BK147" s="165">
        <f>ROUND(L147*K147,2)</f>
        <v>700000</v>
      </c>
      <c r="BL147" s="19" t="s">
        <v>228</v>
      </c>
      <c r="BM147" s="19" t="s">
        <v>296</v>
      </c>
    </row>
    <row r="148" spans="2:65" s="10" customFormat="1" ht="29.85" customHeight="1">
      <c r="B148" s="147"/>
      <c r="C148" s="148"/>
      <c r="D148" s="157" t="s">
        <v>151</v>
      </c>
      <c r="E148" s="157"/>
      <c r="F148" s="157"/>
      <c r="G148" s="157"/>
      <c r="H148" s="157"/>
      <c r="I148" s="157"/>
      <c r="J148" s="157"/>
      <c r="K148" s="157"/>
      <c r="L148" s="157"/>
      <c r="M148" s="157"/>
      <c r="N148" s="221">
        <f>BK148</f>
        <v>1150000</v>
      </c>
      <c r="O148" s="222"/>
      <c r="P148" s="222"/>
      <c r="Q148" s="222"/>
      <c r="R148" s="150"/>
      <c r="T148" s="151"/>
      <c r="U148" s="148"/>
      <c r="V148" s="148"/>
      <c r="W148" s="152">
        <f>SUM(W149:W151)</f>
        <v>0</v>
      </c>
      <c r="X148" s="148"/>
      <c r="Y148" s="152">
        <f>SUM(Y149:Y151)</f>
        <v>0</v>
      </c>
      <c r="Z148" s="148"/>
      <c r="AA148" s="153">
        <f>SUM(AA149:AA151)</f>
        <v>0</v>
      </c>
      <c r="AR148" s="154" t="s">
        <v>86</v>
      </c>
      <c r="AT148" s="155" t="s">
        <v>73</v>
      </c>
      <c r="AU148" s="155" t="s">
        <v>81</v>
      </c>
      <c r="AY148" s="154" t="s">
        <v>169</v>
      </c>
      <c r="BK148" s="156">
        <f>SUM(BK149:BK151)</f>
        <v>1150000</v>
      </c>
    </row>
    <row r="149" spans="2:65" s="1" customFormat="1" ht="16.5" customHeight="1">
      <c r="B149" s="32"/>
      <c r="C149" s="158" t="s">
        <v>228</v>
      </c>
      <c r="D149" s="158" t="s">
        <v>170</v>
      </c>
      <c r="E149" s="159" t="s">
        <v>237</v>
      </c>
      <c r="F149" s="213" t="s">
        <v>238</v>
      </c>
      <c r="G149" s="213"/>
      <c r="H149" s="213"/>
      <c r="I149" s="213"/>
      <c r="J149" s="160" t="s">
        <v>173</v>
      </c>
      <c r="K149" s="161">
        <v>2</v>
      </c>
      <c r="L149" s="214">
        <v>250000</v>
      </c>
      <c r="M149" s="214"/>
      <c r="N149" s="214">
        <f>ROUND(L149*K149,2)</f>
        <v>500000</v>
      </c>
      <c r="O149" s="214"/>
      <c r="P149" s="214"/>
      <c r="Q149" s="214"/>
      <c r="R149" s="34"/>
      <c r="T149" s="162" t="s">
        <v>20</v>
      </c>
      <c r="U149" s="41" t="s">
        <v>39</v>
      </c>
      <c r="V149" s="163">
        <v>0</v>
      </c>
      <c r="W149" s="163">
        <f>V149*K149</f>
        <v>0</v>
      </c>
      <c r="X149" s="163">
        <v>0</v>
      </c>
      <c r="Y149" s="163">
        <f>X149*K149</f>
        <v>0</v>
      </c>
      <c r="Z149" s="163">
        <v>0</v>
      </c>
      <c r="AA149" s="164">
        <f>Z149*K149</f>
        <v>0</v>
      </c>
      <c r="AR149" s="19" t="s">
        <v>228</v>
      </c>
      <c r="AT149" s="19" t="s">
        <v>170</v>
      </c>
      <c r="AU149" s="19" t="s">
        <v>86</v>
      </c>
      <c r="AY149" s="19" t="s">
        <v>169</v>
      </c>
      <c r="BE149" s="165">
        <f>IF(U149="základní",N149,0)</f>
        <v>500000</v>
      </c>
      <c r="BF149" s="165">
        <f>IF(U149="snížená",N149,0)</f>
        <v>0</v>
      </c>
      <c r="BG149" s="165">
        <f>IF(U149="zákl. přenesená",N149,0)</f>
        <v>0</v>
      </c>
      <c r="BH149" s="165">
        <f>IF(U149="sníž. přenesená",N149,0)</f>
        <v>0</v>
      </c>
      <c r="BI149" s="165">
        <f>IF(U149="nulová",N149,0)</f>
        <v>0</v>
      </c>
      <c r="BJ149" s="19" t="s">
        <v>81</v>
      </c>
      <c r="BK149" s="165">
        <f>ROUND(L149*K149,2)</f>
        <v>500000</v>
      </c>
      <c r="BL149" s="19" t="s">
        <v>228</v>
      </c>
      <c r="BM149" s="19" t="s">
        <v>297</v>
      </c>
    </row>
    <row r="150" spans="2:65" s="1" customFormat="1" ht="16.5" customHeight="1">
      <c r="B150" s="32"/>
      <c r="C150" s="158" t="s">
        <v>236</v>
      </c>
      <c r="D150" s="158" t="s">
        <v>170</v>
      </c>
      <c r="E150" s="159" t="s">
        <v>241</v>
      </c>
      <c r="F150" s="213" t="s">
        <v>298</v>
      </c>
      <c r="G150" s="213"/>
      <c r="H150" s="213"/>
      <c r="I150" s="213"/>
      <c r="J150" s="160" t="s">
        <v>215</v>
      </c>
      <c r="K150" s="161">
        <v>1</v>
      </c>
      <c r="L150" s="214">
        <v>350000</v>
      </c>
      <c r="M150" s="214"/>
      <c r="N150" s="214">
        <f>ROUND(L150*K150,2)</f>
        <v>350000</v>
      </c>
      <c r="O150" s="214"/>
      <c r="P150" s="214"/>
      <c r="Q150" s="214"/>
      <c r="R150" s="34"/>
      <c r="T150" s="162" t="s">
        <v>20</v>
      </c>
      <c r="U150" s="41" t="s">
        <v>39</v>
      </c>
      <c r="V150" s="163">
        <v>0</v>
      </c>
      <c r="W150" s="163">
        <f>V150*K150</f>
        <v>0</v>
      </c>
      <c r="X150" s="163">
        <v>0</v>
      </c>
      <c r="Y150" s="163">
        <f>X150*K150</f>
        <v>0</v>
      </c>
      <c r="Z150" s="163">
        <v>0</v>
      </c>
      <c r="AA150" s="164">
        <f>Z150*K150</f>
        <v>0</v>
      </c>
      <c r="AR150" s="19" t="s">
        <v>228</v>
      </c>
      <c r="AT150" s="19" t="s">
        <v>170</v>
      </c>
      <c r="AU150" s="19" t="s">
        <v>86</v>
      </c>
      <c r="AY150" s="19" t="s">
        <v>169</v>
      </c>
      <c r="BE150" s="165">
        <f>IF(U150="základní",N150,0)</f>
        <v>350000</v>
      </c>
      <c r="BF150" s="165">
        <f>IF(U150="snížená",N150,0)</f>
        <v>0</v>
      </c>
      <c r="BG150" s="165">
        <f>IF(U150="zákl. přenesená",N150,0)</f>
        <v>0</v>
      </c>
      <c r="BH150" s="165">
        <f>IF(U150="sníž. přenesená",N150,0)</f>
        <v>0</v>
      </c>
      <c r="BI150" s="165">
        <f>IF(U150="nulová",N150,0)</f>
        <v>0</v>
      </c>
      <c r="BJ150" s="19" t="s">
        <v>81</v>
      </c>
      <c r="BK150" s="165">
        <f>ROUND(L150*K150,2)</f>
        <v>350000</v>
      </c>
      <c r="BL150" s="19" t="s">
        <v>228</v>
      </c>
      <c r="BM150" s="19" t="s">
        <v>299</v>
      </c>
    </row>
    <row r="151" spans="2:65" s="1" customFormat="1" ht="38.25" customHeight="1">
      <c r="B151" s="32"/>
      <c r="C151" s="158" t="s">
        <v>240</v>
      </c>
      <c r="D151" s="158" t="s">
        <v>170</v>
      </c>
      <c r="E151" s="159" t="s">
        <v>300</v>
      </c>
      <c r="F151" s="213" t="s">
        <v>242</v>
      </c>
      <c r="G151" s="213"/>
      <c r="H151" s="213"/>
      <c r="I151" s="213"/>
      <c r="J151" s="160" t="s">
        <v>173</v>
      </c>
      <c r="K151" s="161">
        <v>2</v>
      </c>
      <c r="L151" s="214">
        <v>150000</v>
      </c>
      <c r="M151" s="214"/>
      <c r="N151" s="214">
        <f>ROUND(L151*K151,2)</f>
        <v>300000</v>
      </c>
      <c r="O151" s="214"/>
      <c r="P151" s="214"/>
      <c r="Q151" s="214"/>
      <c r="R151" s="34"/>
      <c r="T151" s="162" t="s">
        <v>20</v>
      </c>
      <c r="U151" s="41" t="s">
        <v>39</v>
      </c>
      <c r="V151" s="163">
        <v>0</v>
      </c>
      <c r="W151" s="163">
        <f>V151*K151</f>
        <v>0</v>
      </c>
      <c r="X151" s="163">
        <v>0</v>
      </c>
      <c r="Y151" s="163">
        <f>X151*K151</f>
        <v>0</v>
      </c>
      <c r="Z151" s="163">
        <v>0</v>
      </c>
      <c r="AA151" s="164">
        <f>Z151*K151</f>
        <v>0</v>
      </c>
      <c r="AR151" s="19" t="s">
        <v>228</v>
      </c>
      <c r="AT151" s="19" t="s">
        <v>170</v>
      </c>
      <c r="AU151" s="19" t="s">
        <v>86</v>
      </c>
      <c r="AY151" s="19" t="s">
        <v>169</v>
      </c>
      <c r="BE151" s="165">
        <f>IF(U151="základní",N151,0)</f>
        <v>300000</v>
      </c>
      <c r="BF151" s="165">
        <f>IF(U151="snížená",N151,0)</f>
        <v>0</v>
      </c>
      <c r="BG151" s="165">
        <f>IF(U151="zákl. přenesená",N151,0)</f>
        <v>0</v>
      </c>
      <c r="BH151" s="165">
        <f>IF(U151="sníž. přenesená",N151,0)</f>
        <v>0</v>
      </c>
      <c r="BI151" s="165">
        <f>IF(U151="nulová",N151,0)</f>
        <v>0</v>
      </c>
      <c r="BJ151" s="19" t="s">
        <v>81</v>
      </c>
      <c r="BK151" s="165">
        <f>ROUND(L151*K151,2)</f>
        <v>300000</v>
      </c>
      <c r="BL151" s="19" t="s">
        <v>228</v>
      </c>
      <c r="BM151" s="19" t="s">
        <v>301</v>
      </c>
    </row>
    <row r="152" spans="2:65" s="10" customFormat="1" ht="29.85" customHeight="1">
      <c r="B152" s="147"/>
      <c r="C152" s="148"/>
      <c r="D152" s="157" t="s">
        <v>152</v>
      </c>
      <c r="E152" s="157"/>
      <c r="F152" s="157"/>
      <c r="G152" s="157"/>
      <c r="H152" s="157"/>
      <c r="I152" s="157"/>
      <c r="J152" s="157"/>
      <c r="K152" s="157"/>
      <c r="L152" s="157"/>
      <c r="M152" s="157"/>
      <c r="N152" s="221">
        <f>BK152</f>
        <v>300000</v>
      </c>
      <c r="O152" s="222"/>
      <c r="P152" s="222"/>
      <c r="Q152" s="222"/>
      <c r="R152" s="150"/>
      <c r="T152" s="151"/>
      <c r="U152" s="148"/>
      <c r="V152" s="148"/>
      <c r="W152" s="152">
        <f>W153</f>
        <v>0</v>
      </c>
      <c r="X152" s="148"/>
      <c r="Y152" s="152">
        <f>Y153</f>
        <v>0</v>
      </c>
      <c r="Z152" s="148"/>
      <c r="AA152" s="153">
        <f>AA153</f>
        <v>0</v>
      </c>
      <c r="AR152" s="154" t="s">
        <v>86</v>
      </c>
      <c r="AT152" s="155" t="s">
        <v>73</v>
      </c>
      <c r="AU152" s="155" t="s">
        <v>81</v>
      </c>
      <c r="AY152" s="154" t="s">
        <v>169</v>
      </c>
      <c r="BK152" s="156">
        <f>BK153</f>
        <v>300000</v>
      </c>
    </row>
    <row r="153" spans="2:65" s="1" customFormat="1" ht="16.5" customHeight="1">
      <c r="B153" s="32"/>
      <c r="C153" s="158" t="s">
        <v>244</v>
      </c>
      <c r="D153" s="158" t="s">
        <v>170</v>
      </c>
      <c r="E153" s="159" t="s">
        <v>245</v>
      </c>
      <c r="F153" s="213" t="s">
        <v>246</v>
      </c>
      <c r="G153" s="213"/>
      <c r="H153" s="213"/>
      <c r="I153" s="213"/>
      <c r="J153" s="160" t="s">
        <v>173</v>
      </c>
      <c r="K153" s="161">
        <v>2</v>
      </c>
      <c r="L153" s="214">
        <v>150000</v>
      </c>
      <c r="M153" s="214"/>
      <c r="N153" s="214">
        <f>ROUND(L153*K153,2)</f>
        <v>300000</v>
      </c>
      <c r="O153" s="214"/>
      <c r="P153" s="214"/>
      <c r="Q153" s="214"/>
      <c r="R153" s="34"/>
      <c r="T153" s="162" t="s">
        <v>20</v>
      </c>
      <c r="U153" s="41" t="s">
        <v>39</v>
      </c>
      <c r="V153" s="163">
        <v>0</v>
      </c>
      <c r="W153" s="163">
        <f>V153*K153</f>
        <v>0</v>
      </c>
      <c r="X153" s="163">
        <v>0</v>
      </c>
      <c r="Y153" s="163">
        <f>X153*K153</f>
        <v>0</v>
      </c>
      <c r="Z153" s="163">
        <v>0</v>
      </c>
      <c r="AA153" s="164">
        <f>Z153*K153</f>
        <v>0</v>
      </c>
      <c r="AR153" s="19" t="s">
        <v>228</v>
      </c>
      <c r="AT153" s="19" t="s">
        <v>170</v>
      </c>
      <c r="AU153" s="19" t="s">
        <v>86</v>
      </c>
      <c r="AY153" s="19" t="s">
        <v>169</v>
      </c>
      <c r="BE153" s="165">
        <f>IF(U153="základní",N153,0)</f>
        <v>300000</v>
      </c>
      <c r="BF153" s="165">
        <f>IF(U153="snížená",N153,0)</f>
        <v>0</v>
      </c>
      <c r="BG153" s="165">
        <f>IF(U153="zákl. přenesená",N153,0)</f>
        <v>0</v>
      </c>
      <c r="BH153" s="165">
        <f>IF(U153="sníž. přenesená",N153,0)</f>
        <v>0</v>
      </c>
      <c r="BI153" s="165">
        <f>IF(U153="nulová",N153,0)</f>
        <v>0</v>
      </c>
      <c r="BJ153" s="19" t="s">
        <v>81</v>
      </c>
      <c r="BK153" s="165">
        <f>ROUND(L153*K153,2)</f>
        <v>300000</v>
      </c>
      <c r="BL153" s="19" t="s">
        <v>228</v>
      </c>
      <c r="BM153" s="19" t="s">
        <v>302</v>
      </c>
    </row>
    <row r="154" spans="2:65" s="10" customFormat="1" ht="29.85" customHeight="1">
      <c r="B154" s="147"/>
      <c r="C154" s="148"/>
      <c r="D154" s="157" t="s">
        <v>153</v>
      </c>
      <c r="E154" s="157"/>
      <c r="F154" s="157"/>
      <c r="G154" s="157"/>
      <c r="H154" s="157"/>
      <c r="I154" s="157"/>
      <c r="J154" s="157"/>
      <c r="K154" s="157"/>
      <c r="L154" s="157"/>
      <c r="M154" s="157"/>
      <c r="N154" s="221">
        <f>BK154</f>
        <v>120000</v>
      </c>
      <c r="O154" s="222"/>
      <c r="P154" s="222"/>
      <c r="Q154" s="222"/>
      <c r="R154" s="150"/>
      <c r="T154" s="151"/>
      <c r="U154" s="148"/>
      <c r="V154" s="148"/>
      <c r="W154" s="152">
        <f>W155</f>
        <v>0</v>
      </c>
      <c r="X154" s="148"/>
      <c r="Y154" s="152">
        <f>Y155</f>
        <v>0</v>
      </c>
      <c r="Z154" s="148"/>
      <c r="AA154" s="153">
        <f>AA155</f>
        <v>0</v>
      </c>
      <c r="AR154" s="154" t="s">
        <v>86</v>
      </c>
      <c r="AT154" s="155" t="s">
        <v>73</v>
      </c>
      <c r="AU154" s="155" t="s">
        <v>81</v>
      </c>
      <c r="AY154" s="154" t="s">
        <v>169</v>
      </c>
      <c r="BK154" s="156">
        <f>BK155</f>
        <v>120000</v>
      </c>
    </row>
    <row r="155" spans="2:65" s="1" customFormat="1" ht="25.5" customHeight="1">
      <c r="B155" s="32"/>
      <c r="C155" s="158" t="s">
        <v>248</v>
      </c>
      <c r="D155" s="158" t="s">
        <v>170</v>
      </c>
      <c r="E155" s="159" t="s">
        <v>249</v>
      </c>
      <c r="F155" s="213" t="s">
        <v>250</v>
      </c>
      <c r="G155" s="213"/>
      <c r="H155" s="213"/>
      <c r="I155" s="213"/>
      <c r="J155" s="160" t="s">
        <v>215</v>
      </c>
      <c r="K155" s="161">
        <v>24</v>
      </c>
      <c r="L155" s="214">
        <v>5000</v>
      </c>
      <c r="M155" s="214"/>
      <c r="N155" s="214">
        <f>ROUND(L155*K155,2)</f>
        <v>120000</v>
      </c>
      <c r="O155" s="214"/>
      <c r="P155" s="214"/>
      <c r="Q155" s="214"/>
      <c r="R155" s="34"/>
      <c r="T155" s="162" t="s">
        <v>20</v>
      </c>
      <c r="U155" s="166" t="s">
        <v>39</v>
      </c>
      <c r="V155" s="167">
        <v>0</v>
      </c>
      <c r="W155" s="167">
        <f>V155*K155</f>
        <v>0</v>
      </c>
      <c r="X155" s="167">
        <v>0</v>
      </c>
      <c r="Y155" s="167">
        <f>X155*K155</f>
        <v>0</v>
      </c>
      <c r="Z155" s="167">
        <v>0</v>
      </c>
      <c r="AA155" s="168">
        <f>Z155*K155</f>
        <v>0</v>
      </c>
      <c r="AR155" s="19" t="s">
        <v>228</v>
      </c>
      <c r="AT155" s="19" t="s">
        <v>170</v>
      </c>
      <c r="AU155" s="19" t="s">
        <v>86</v>
      </c>
      <c r="AY155" s="19" t="s">
        <v>169</v>
      </c>
      <c r="BE155" s="165">
        <f>IF(U155="základní",N155,0)</f>
        <v>120000</v>
      </c>
      <c r="BF155" s="165">
        <f>IF(U155="snížená",N155,0)</f>
        <v>0</v>
      </c>
      <c r="BG155" s="165">
        <f>IF(U155="zákl. přenesená",N155,0)</f>
        <v>0</v>
      </c>
      <c r="BH155" s="165">
        <f>IF(U155="sníž. přenesená",N155,0)</f>
        <v>0</v>
      </c>
      <c r="BI155" s="165">
        <f>IF(U155="nulová",N155,0)</f>
        <v>0</v>
      </c>
      <c r="BJ155" s="19" t="s">
        <v>81</v>
      </c>
      <c r="BK155" s="165">
        <f>ROUND(L155*K155,2)</f>
        <v>120000</v>
      </c>
      <c r="BL155" s="19" t="s">
        <v>228</v>
      </c>
      <c r="BM155" s="19" t="s">
        <v>303</v>
      </c>
    </row>
    <row r="156" spans="2:65" s="1" customFormat="1" ht="6.9" customHeight="1">
      <c r="B156" s="56"/>
      <c r="C156" s="57"/>
      <c r="D156" s="57"/>
      <c r="E156" s="57"/>
      <c r="F156" s="57"/>
      <c r="G156" s="57"/>
      <c r="H156" s="57"/>
      <c r="I156" s="57"/>
      <c r="J156" s="57"/>
      <c r="K156" s="57"/>
      <c r="L156" s="57"/>
      <c r="M156" s="57"/>
      <c r="N156" s="57"/>
      <c r="O156" s="57"/>
      <c r="P156" s="57"/>
      <c r="Q156" s="57"/>
      <c r="R156" s="58"/>
    </row>
  </sheetData>
  <sheetProtection algorithmName="SHA-512" hashValue="j1v4KnEq49iW6wCj363OQLnrzFPjzwyDk8pteNakdYqciEM6pKVBsLOwqD9rzC2GvrhfZOhmrkhhRuz0ORpSdQ==" saltValue="yylzoCFhKonKnznm6objD78tUjpwZnUWfCGSPrVlRMIgOHFq9nWag6knz5aMyz8GV7xb5BUews/XraePFf9mVA==" spinCount="10" sheet="1" objects="1" scenarios="1" formatColumns="0" formatRows="0"/>
  <mergeCells count="138">
    <mergeCell ref="C2:Q2"/>
    <mergeCell ref="C4:Q4"/>
    <mergeCell ref="F6:P6"/>
    <mergeCell ref="F7:P7"/>
    <mergeCell ref="F8:P8"/>
    <mergeCell ref="O10:P10"/>
    <mergeCell ref="O12:P12"/>
    <mergeCell ref="O13:P13"/>
    <mergeCell ref="O15:P15"/>
    <mergeCell ref="O16:P16"/>
    <mergeCell ref="O18:P18"/>
    <mergeCell ref="O19:P19"/>
    <mergeCell ref="O21:P21"/>
    <mergeCell ref="O22:P22"/>
    <mergeCell ref="E25:L25"/>
    <mergeCell ref="M28:P28"/>
    <mergeCell ref="M29:P29"/>
    <mergeCell ref="M31:P31"/>
    <mergeCell ref="H33:J33"/>
    <mergeCell ref="M33:P33"/>
    <mergeCell ref="H34:J34"/>
    <mergeCell ref="M34:P34"/>
    <mergeCell ref="H35:J35"/>
    <mergeCell ref="M35:P35"/>
    <mergeCell ref="H36:J36"/>
    <mergeCell ref="M36:P36"/>
    <mergeCell ref="H37:J37"/>
    <mergeCell ref="M37:P37"/>
    <mergeCell ref="L39:P39"/>
    <mergeCell ref="C76:Q76"/>
    <mergeCell ref="F78:P78"/>
    <mergeCell ref="F79:P79"/>
    <mergeCell ref="F80:P80"/>
    <mergeCell ref="M82:P82"/>
    <mergeCell ref="M84:Q84"/>
    <mergeCell ref="M85:Q85"/>
    <mergeCell ref="C87:G87"/>
    <mergeCell ref="N87:Q87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99:Q99"/>
    <mergeCell ref="N100:Q100"/>
    <mergeCell ref="N101:Q101"/>
    <mergeCell ref="N103:Q103"/>
    <mergeCell ref="L105:Q105"/>
    <mergeCell ref="C111:Q111"/>
    <mergeCell ref="F113:P113"/>
    <mergeCell ref="F114:P114"/>
    <mergeCell ref="F115:P115"/>
    <mergeCell ref="M117:P117"/>
    <mergeCell ref="M119:Q119"/>
    <mergeCell ref="M120:Q120"/>
    <mergeCell ref="F122:I122"/>
    <mergeCell ref="L122:M122"/>
    <mergeCell ref="N122:Q122"/>
    <mergeCell ref="F126:I126"/>
    <mergeCell ref="L126:M126"/>
    <mergeCell ref="N126:Q126"/>
    <mergeCell ref="F128:I128"/>
    <mergeCell ref="L128:M128"/>
    <mergeCell ref="N128:Q128"/>
    <mergeCell ref="F129:I129"/>
    <mergeCell ref="L129:M129"/>
    <mergeCell ref="N129:Q129"/>
    <mergeCell ref="F131:I131"/>
    <mergeCell ref="L131:M131"/>
    <mergeCell ref="N131:Q131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41:I141"/>
    <mergeCell ref="L141:M141"/>
    <mergeCell ref="N141:Q141"/>
    <mergeCell ref="F142:I142"/>
    <mergeCell ref="L142:M142"/>
    <mergeCell ref="N142:Q142"/>
    <mergeCell ref="F153:I153"/>
    <mergeCell ref="L153:M153"/>
    <mergeCell ref="N153:Q153"/>
    <mergeCell ref="F145:I145"/>
    <mergeCell ref="L145:M145"/>
    <mergeCell ref="N145:Q145"/>
    <mergeCell ref="F147:I147"/>
    <mergeCell ref="L147:M147"/>
    <mergeCell ref="N147:Q147"/>
    <mergeCell ref="F149:I149"/>
    <mergeCell ref="L149:M149"/>
    <mergeCell ref="N149:Q149"/>
    <mergeCell ref="H1:K1"/>
    <mergeCell ref="S2:AC2"/>
    <mergeCell ref="F155:I155"/>
    <mergeCell ref="L155:M155"/>
    <mergeCell ref="N155:Q155"/>
    <mergeCell ref="N123:Q123"/>
    <mergeCell ref="N124:Q124"/>
    <mergeCell ref="N125:Q125"/>
    <mergeCell ref="N127:Q127"/>
    <mergeCell ref="N130:Q130"/>
    <mergeCell ref="N135:Q135"/>
    <mergeCell ref="N140:Q140"/>
    <mergeCell ref="N143:Q143"/>
    <mergeCell ref="N144:Q144"/>
    <mergeCell ref="N146:Q146"/>
    <mergeCell ref="N148:Q148"/>
    <mergeCell ref="N152:Q152"/>
    <mergeCell ref="N154:Q154"/>
    <mergeCell ref="F150:I150"/>
    <mergeCell ref="L150:M150"/>
    <mergeCell ref="N150:Q150"/>
    <mergeCell ref="F151:I151"/>
    <mergeCell ref="L151:M151"/>
    <mergeCell ref="N151:Q151"/>
  </mergeCells>
  <hyperlinks>
    <hyperlink ref="F1:G1" location="C2" display="1) Krycí list rozpočtu"/>
    <hyperlink ref="H1:K1" location="C87" display="2) Rekapitulace rozpočtu"/>
    <hyperlink ref="L1" location="C122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52"/>
  <sheetViews>
    <sheetView showGridLines="0" workbookViewId="0">
      <pane ySplit="1" topLeftCell="A2" activePane="bottomLeft" state="frozen"/>
      <selection pane="bottomLeft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2" width="12.28515625" hidden="1" customWidth="1"/>
    <col min="23" max="23" width="16.28515625" hidden="1" customWidth="1"/>
    <col min="24" max="24" width="12.140625" hidden="1" customWidth="1"/>
    <col min="25" max="25" width="15" hidden="1" customWidth="1"/>
    <col min="26" max="26" width="11" hidden="1" customWidth="1"/>
    <col min="27" max="27" width="15" hidden="1" customWidth="1"/>
    <col min="28" max="28" width="16.28515625" hidden="1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66" ht="21.75" customHeight="1">
      <c r="A1" s="116"/>
      <c r="B1" s="12"/>
      <c r="C1" s="12"/>
      <c r="D1" s="13" t="s">
        <v>1</v>
      </c>
      <c r="E1" s="12"/>
      <c r="F1" s="14" t="s">
        <v>125</v>
      </c>
      <c r="G1" s="14"/>
      <c r="H1" s="212" t="s">
        <v>126</v>
      </c>
      <c r="I1" s="212"/>
      <c r="J1" s="212"/>
      <c r="K1" s="212"/>
      <c r="L1" s="14" t="s">
        <v>127</v>
      </c>
      <c r="M1" s="12"/>
      <c r="N1" s="12"/>
      <c r="O1" s="13" t="s">
        <v>128</v>
      </c>
      <c r="P1" s="12"/>
      <c r="Q1" s="12"/>
      <c r="R1" s="12"/>
      <c r="S1" s="14" t="s">
        <v>129</v>
      </c>
      <c r="T1" s="14"/>
      <c r="U1" s="116"/>
      <c r="V1" s="116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spans="1:66" ht="36.9" customHeight="1">
      <c r="C2" s="207" t="s">
        <v>7</v>
      </c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S2" s="171" t="s">
        <v>8</v>
      </c>
      <c r="T2" s="172"/>
      <c r="U2" s="172"/>
      <c r="V2" s="172"/>
      <c r="W2" s="172"/>
      <c r="X2" s="172"/>
      <c r="Y2" s="172"/>
      <c r="Z2" s="172"/>
      <c r="AA2" s="172"/>
      <c r="AB2" s="172"/>
      <c r="AC2" s="172"/>
      <c r="AT2" s="19" t="s">
        <v>99</v>
      </c>
    </row>
    <row r="3" spans="1:66" ht="6.9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  <c r="AT3" s="19" t="s">
        <v>86</v>
      </c>
    </row>
    <row r="4" spans="1:66" ht="36.9" customHeight="1">
      <c r="B4" s="23"/>
      <c r="C4" s="196" t="s">
        <v>130</v>
      </c>
      <c r="D4" s="197"/>
      <c r="E4" s="197"/>
      <c r="F4" s="197"/>
      <c r="G4" s="197"/>
      <c r="H4" s="197"/>
      <c r="I4" s="197"/>
      <c r="J4" s="197"/>
      <c r="K4" s="197"/>
      <c r="L4" s="197"/>
      <c r="M4" s="197"/>
      <c r="N4" s="197"/>
      <c r="O4" s="197"/>
      <c r="P4" s="197"/>
      <c r="Q4" s="197"/>
      <c r="R4" s="24"/>
      <c r="T4" s="18" t="s">
        <v>13</v>
      </c>
      <c r="AT4" s="19" t="s">
        <v>6</v>
      </c>
    </row>
    <row r="5" spans="1:66" ht="6.9" customHeight="1">
      <c r="B5" s="23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4"/>
    </row>
    <row r="6" spans="1:66" ht="25.35" customHeight="1">
      <c r="B6" s="23"/>
      <c r="C6" s="25"/>
      <c r="D6" s="29" t="s">
        <v>17</v>
      </c>
      <c r="E6" s="25"/>
      <c r="F6" s="231" t="str">
        <f>'Rekapitulace stavby'!K6</f>
        <v>Dětské sportovně-kulturní centrum Staré Brno</v>
      </c>
      <c r="G6" s="232"/>
      <c r="H6" s="232"/>
      <c r="I6" s="232"/>
      <c r="J6" s="232"/>
      <c r="K6" s="232"/>
      <c r="L6" s="232"/>
      <c r="M6" s="232"/>
      <c r="N6" s="232"/>
      <c r="O6" s="232"/>
      <c r="P6" s="232"/>
      <c r="Q6" s="25"/>
      <c r="R6" s="24"/>
    </row>
    <row r="7" spans="1:66" ht="25.35" customHeight="1">
      <c r="B7" s="23"/>
      <c r="C7" s="25"/>
      <c r="D7" s="29" t="s">
        <v>131</v>
      </c>
      <c r="E7" s="25"/>
      <c r="F7" s="231" t="s">
        <v>132</v>
      </c>
      <c r="G7" s="204"/>
      <c r="H7" s="204"/>
      <c r="I7" s="204"/>
      <c r="J7" s="204"/>
      <c r="K7" s="204"/>
      <c r="L7" s="204"/>
      <c r="M7" s="204"/>
      <c r="N7" s="204"/>
      <c r="O7" s="204"/>
      <c r="P7" s="204"/>
      <c r="Q7" s="25"/>
      <c r="R7" s="24"/>
    </row>
    <row r="8" spans="1:66" s="1" customFormat="1" ht="32.85" customHeight="1">
      <c r="B8" s="32"/>
      <c r="C8" s="33"/>
      <c r="D8" s="28" t="s">
        <v>133</v>
      </c>
      <c r="E8" s="33"/>
      <c r="F8" s="210" t="s">
        <v>304</v>
      </c>
      <c r="G8" s="225"/>
      <c r="H8" s="225"/>
      <c r="I8" s="225"/>
      <c r="J8" s="225"/>
      <c r="K8" s="225"/>
      <c r="L8" s="225"/>
      <c r="M8" s="225"/>
      <c r="N8" s="225"/>
      <c r="O8" s="225"/>
      <c r="P8" s="225"/>
      <c r="Q8" s="33"/>
      <c r="R8" s="34"/>
    </row>
    <row r="9" spans="1:66" s="1" customFormat="1" ht="14.4" customHeight="1">
      <c r="B9" s="32"/>
      <c r="C9" s="33"/>
      <c r="D9" s="29" t="s">
        <v>19</v>
      </c>
      <c r="E9" s="33"/>
      <c r="F9" s="27" t="s">
        <v>20</v>
      </c>
      <c r="G9" s="33"/>
      <c r="H9" s="33"/>
      <c r="I9" s="33"/>
      <c r="J9" s="33"/>
      <c r="K9" s="33"/>
      <c r="L9" s="33"/>
      <c r="M9" s="29" t="s">
        <v>21</v>
      </c>
      <c r="N9" s="33"/>
      <c r="O9" s="27" t="s">
        <v>20</v>
      </c>
      <c r="P9" s="33"/>
      <c r="Q9" s="33"/>
      <c r="R9" s="34"/>
    </row>
    <row r="10" spans="1:66" s="1" customFormat="1" ht="14.4" customHeight="1">
      <c r="B10" s="32"/>
      <c r="C10" s="33"/>
      <c r="D10" s="29" t="s">
        <v>22</v>
      </c>
      <c r="E10" s="33"/>
      <c r="F10" s="27" t="s">
        <v>23</v>
      </c>
      <c r="G10" s="33"/>
      <c r="H10" s="33"/>
      <c r="I10" s="33"/>
      <c r="J10" s="33"/>
      <c r="K10" s="33"/>
      <c r="L10" s="33"/>
      <c r="M10" s="29" t="s">
        <v>24</v>
      </c>
      <c r="N10" s="33"/>
      <c r="O10" s="226" t="str">
        <f>'Rekapitulace stavby'!AN8</f>
        <v>17. 2. 2018</v>
      </c>
      <c r="P10" s="226"/>
      <c r="Q10" s="33"/>
      <c r="R10" s="34"/>
    </row>
    <row r="11" spans="1:66" s="1" customFormat="1" ht="10.95" customHeight="1">
      <c r="B11" s="32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4"/>
    </row>
    <row r="12" spans="1:66" s="1" customFormat="1" ht="14.4" customHeight="1">
      <c r="B12" s="32"/>
      <c r="C12" s="33"/>
      <c r="D12" s="29" t="s">
        <v>26</v>
      </c>
      <c r="E12" s="33"/>
      <c r="F12" s="33"/>
      <c r="G12" s="33"/>
      <c r="H12" s="33"/>
      <c r="I12" s="33"/>
      <c r="J12" s="33"/>
      <c r="K12" s="33"/>
      <c r="L12" s="33"/>
      <c r="M12" s="29" t="s">
        <v>27</v>
      </c>
      <c r="N12" s="33"/>
      <c r="O12" s="209" t="str">
        <f>IF('Rekapitulace stavby'!AN10="","",'Rekapitulace stavby'!AN10)</f>
        <v/>
      </c>
      <c r="P12" s="209"/>
      <c r="Q12" s="33"/>
      <c r="R12" s="34"/>
    </row>
    <row r="13" spans="1:66" s="1" customFormat="1" ht="18" customHeight="1">
      <c r="B13" s="32"/>
      <c r="C13" s="33"/>
      <c r="D13" s="33"/>
      <c r="E13" s="27" t="str">
        <f>IF('Rekapitulace stavby'!E11="","",'Rekapitulace stavby'!E11)</f>
        <v xml:space="preserve"> </v>
      </c>
      <c r="F13" s="33"/>
      <c r="G13" s="33"/>
      <c r="H13" s="33"/>
      <c r="I13" s="33"/>
      <c r="J13" s="33"/>
      <c r="K13" s="33"/>
      <c r="L13" s="33"/>
      <c r="M13" s="29" t="s">
        <v>29</v>
      </c>
      <c r="N13" s="33"/>
      <c r="O13" s="209" t="str">
        <f>IF('Rekapitulace stavby'!AN11="","",'Rekapitulace stavby'!AN11)</f>
        <v/>
      </c>
      <c r="P13" s="209"/>
      <c r="Q13" s="33"/>
      <c r="R13" s="34"/>
    </row>
    <row r="14" spans="1:66" s="1" customFormat="1" ht="6.9" customHeight="1">
      <c r="B14" s="32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4"/>
    </row>
    <row r="15" spans="1:66" s="1" customFormat="1" ht="14.4" customHeight="1">
      <c r="B15" s="32"/>
      <c r="C15" s="33"/>
      <c r="D15" s="29" t="s">
        <v>30</v>
      </c>
      <c r="E15" s="33"/>
      <c r="F15" s="33"/>
      <c r="G15" s="33"/>
      <c r="H15" s="33"/>
      <c r="I15" s="33"/>
      <c r="J15" s="33"/>
      <c r="K15" s="33"/>
      <c r="L15" s="33"/>
      <c r="M15" s="29" t="s">
        <v>27</v>
      </c>
      <c r="N15" s="33"/>
      <c r="O15" s="209" t="str">
        <f>IF('Rekapitulace stavby'!AN13="","",'Rekapitulace stavby'!AN13)</f>
        <v/>
      </c>
      <c r="P15" s="209"/>
      <c r="Q15" s="33"/>
      <c r="R15" s="34"/>
    </row>
    <row r="16" spans="1:66" s="1" customFormat="1" ht="18" customHeight="1">
      <c r="B16" s="32"/>
      <c r="C16" s="33"/>
      <c r="D16" s="33"/>
      <c r="E16" s="27" t="str">
        <f>IF('Rekapitulace stavby'!E14="","",'Rekapitulace stavby'!E14)</f>
        <v xml:space="preserve"> </v>
      </c>
      <c r="F16" s="33"/>
      <c r="G16" s="33"/>
      <c r="H16" s="33"/>
      <c r="I16" s="33"/>
      <c r="J16" s="33"/>
      <c r="K16" s="33"/>
      <c r="L16" s="33"/>
      <c r="M16" s="29" t="s">
        <v>29</v>
      </c>
      <c r="N16" s="33"/>
      <c r="O16" s="209" t="str">
        <f>IF('Rekapitulace stavby'!AN14="","",'Rekapitulace stavby'!AN14)</f>
        <v/>
      </c>
      <c r="P16" s="209"/>
      <c r="Q16" s="33"/>
      <c r="R16" s="34"/>
    </row>
    <row r="17" spans="2:18" s="1" customFormat="1" ht="6.9" customHeight="1">
      <c r="B17" s="32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4"/>
    </row>
    <row r="18" spans="2:18" s="1" customFormat="1" ht="14.4" customHeight="1">
      <c r="B18" s="32"/>
      <c r="C18" s="33"/>
      <c r="D18" s="29" t="s">
        <v>31</v>
      </c>
      <c r="E18" s="33"/>
      <c r="F18" s="33"/>
      <c r="G18" s="33"/>
      <c r="H18" s="33"/>
      <c r="I18" s="33"/>
      <c r="J18" s="33"/>
      <c r="K18" s="33"/>
      <c r="L18" s="33"/>
      <c r="M18" s="29" t="s">
        <v>27</v>
      </c>
      <c r="N18" s="33"/>
      <c r="O18" s="209" t="str">
        <f>IF('Rekapitulace stavby'!AN16="","",'Rekapitulace stavby'!AN16)</f>
        <v/>
      </c>
      <c r="P18" s="209"/>
      <c r="Q18" s="33"/>
      <c r="R18" s="34"/>
    </row>
    <row r="19" spans="2:18" s="1" customFormat="1" ht="18" customHeight="1">
      <c r="B19" s="32"/>
      <c r="C19" s="33"/>
      <c r="D19" s="33"/>
      <c r="E19" s="27" t="str">
        <f>IF('Rekapitulace stavby'!E17="","",'Rekapitulace stavby'!E17)</f>
        <v xml:space="preserve"> </v>
      </c>
      <c r="F19" s="33"/>
      <c r="G19" s="33"/>
      <c r="H19" s="33"/>
      <c r="I19" s="33"/>
      <c r="J19" s="33"/>
      <c r="K19" s="33"/>
      <c r="L19" s="33"/>
      <c r="M19" s="29" t="s">
        <v>29</v>
      </c>
      <c r="N19" s="33"/>
      <c r="O19" s="209" t="str">
        <f>IF('Rekapitulace stavby'!AN17="","",'Rekapitulace stavby'!AN17)</f>
        <v/>
      </c>
      <c r="P19" s="209"/>
      <c r="Q19" s="33"/>
      <c r="R19" s="34"/>
    </row>
    <row r="20" spans="2:18" s="1" customFormat="1" ht="6.9" customHeight="1">
      <c r="B20" s="32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4"/>
    </row>
    <row r="21" spans="2:18" s="1" customFormat="1" ht="14.4" customHeight="1">
      <c r="B21" s="32"/>
      <c r="C21" s="33"/>
      <c r="D21" s="29" t="s">
        <v>33</v>
      </c>
      <c r="E21" s="33"/>
      <c r="F21" s="33"/>
      <c r="G21" s="33"/>
      <c r="H21" s="33"/>
      <c r="I21" s="33"/>
      <c r="J21" s="33"/>
      <c r="K21" s="33"/>
      <c r="L21" s="33"/>
      <c r="M21" s="29" t="s">
        <v>27</v>
      </c>
      <c r="N21" s="33"/>
      <c r="O21" s="209" t="str">
        <f>IF('Rekapitulace stavby'!AN19="","",'Rekapitulace stavby'!AN19)</f>
        <v/>
      </c>
      <c r="P21" s="209"/>
      <c r="Q21" s="33"/>
      <c r="R21" s="34"/>
    </row>
    <row r="22" spans="2:18" s="1" customFormat="1" ht="18" customHeight="1">
      <c r="B22" s="32"/>
      <c r="C22" s="33"/>
      <c r="D22" s="33"/>
      <c r="E22" s="27" t="str">
        <f>IF('Rekapitulace stavby'!E20="","",'Rekapitulace stavby'!E20)</f>
        <v xml:space="preserve"> </v>
      </c>
      <c r="F22" s="33"/>
      <c r="G22" s="33"/>
      <c r="H22" s="33"/>
      <c r="I22" s="33"/>
      <c r="J22" s="33"/>
      <c r="K22" s="33"/>
      <c r="L22" s="33"/>
      <c r="M22" s="29" t="s">
        <v>29</v>
      </c>
      <c r="N22" s="33"/>
      <c r="O22" s="209" t="str">
        <f>IF('Rekapitulace stavby'!AN20="","",'Rekapitulace stavby'!AN20)</f>
        <v/>
      </c>
      <c r="P22" s="209"/>
      <c r="Q22" s="33"/>
      <c r="R22" s="34"/>
    </row>
    <row r="23" spans="2:18" s="1" customFormat="1" ht="6.9" customHeight="1">
      <c r="B23" s="32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4"/>
    </row>
    <row r="24" spans="2:18" s="1" customFormat="1" ht="14.4" customHeight="1">
      <c r="B24" s="32"/>
      <c r="C24" s="33"/>
      <c r="D24" s="29" t="s">
        <v>34</v>
      </c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4"/>
    </row>
    <row r="25" spans="2:18" s="1" customFormat="1" ht="16.5" customHeight="1">
      <c r="B25" s="32"/>
      <c r="C25" s="33"/>
      <c r="D25" s="33"/>
      <c r="E25" s="211" t="s">
        <v>20</v>
      </c>
      <c r="F25" s="211"/>
      <c r="G25" s="211"/>
      <c r="H25" s="211"/>
      <c r="I25" s="211"/>
      <c r="J25" s="211"/>
      <c r="K25" s="211"/>
      <c r="L25" s="211"/>
      <c r="M25" s="33"/>
      <c r="N25" s="33"/>
      <c r="O25" s="33"/>
      <c r="P25" s="33"/>
      <c r="Q25" s="33"/>
      <c r="R25" s="34"/>
    </row>
    <row r="26" spans="2:18" s="1" customFormat="1" ht="6.9" customHeight="1">
      <c r="B26" s="32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4"/>
    </row>
    <row r="27" spans="2:18" s="1" customFormat="1" ht="6.9" customHeight="1">
      <c r="B27" s="32"/>
      <c r="C27" s="33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33"/>
      <c r="R27" s="34"/>
    </row>
    <row r="28" spans="2:18" s="1" customFormat="1" ht="14.4" customHeight="1">
      <c r="B28" s="32"/>
      <c r="C28" s="33"/>
      <c r="D28" s="117" t="s">
        <v>135</v>
      </c>
      <c r="E28" s="33"/>
      <c r="F28" s="33"/>
      <c r="G28" s="33"/>
      <c r="H28" s="33"/>
      <c r="I28" s="33"/>
      <c r="J28" s="33"/>
      <c r="K28" s="33"/>
      <c r="L28" s="33"/>
      <c r="M28" s="203">
        <f>N89</f>
        <v>4405000</v>
      </c>
      <c r="N28" s="203"/>
      <c r="O28" s="203"/>
      <c r="P28" s="203"/>
      <c r="Q28" s="33"/>
      <c r="R28" s="34"/>
    </row>
    <row r="29" spans="2:18" s="1" customFormat="1" ht="14.4" customHeight="1">
      <c r="B29" s="32"/>
      <c r="C29" s="33"/>
      <c r="D29" s="31" t="s">
        <v>136</v>
      </c>
      <c r="E29" s="33"/>
      <c r="F29" s="33"/>
      <c r="G29" s="33"/>
      <c r="H29" s="33"/>
      <c r="I29" s="33"/>
      <c r="J29" s="33"/>
      <c r="K29" s="33"/>
      <c r="L29" s="33"/>
      <c r="M29" s="203">
        <f>N103</f>
        <v>0</v>
      </c>
      <c r="N29" s="203"/>
      <c r="O29" s="203"/>
      <c r="P29" s="203"/>
      <c r="Q29" s="33"/>
      <c r="R29" s="34"/>
    </row>
    <row r="30" spans="2:18" s="1" customFormat="1" ht="6.9" customHeight="1">
      <c r="B30" s="32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4"/>
    </row>
    <row r="31" spans="2:18" s="1" customFormat="1" ht="25.35" customHeight="1">
      <c r="B31" s="32"/>
      <c r="C31" s="33"/>
      <c r="D31" s="118" t="s">
        <v>37</v>
      </c>
      <c r="E31" s="33"/>
      <c r="F31" s="33"/>
      <c r="G31" s="33"/>
      <c r="H31" s="33"/>
      <c r="I31" s="33"/>
      <c r="J31" s="33"/>
      <c r="K31" s="33"/>
      <c r="L31" s="33"/>
      <c r="M31" s="239">
        <f>ROUND(M28+M29,2)</f>
        <v>4405000</v>
      </c>
      <c r="N31" s="225"/>
      <c r="O31" s="225"/>
      <c r="P31" s="225"/>
      <c r="Q31" s="33"/>
      <c r="R31" s="34"/>
    </row>
    <row r="32" spans="2:18" s="1" customFormat="1" ht="6.9" customHeight="1">
      <c r="B32" s="32"/>
      <c r="C32" s="33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33"/>
      <c r="R32" s="34"/>
    </row>
    <row r="33" spans="2:18" s="1" customFormat="1" ht="14.4" customHeight="1">
      <c r="B33" s="32"/>
      <c r="C33" s="33"/>
      <c r="D33" s="39" t="s">
        <v>38</v>
      </c>
      <c r="E33" s="39" t="s">
        <v>39</v>
      </c>
      <c r="F33" s="40">
        <v>0.21</v>
      </c>
      <c r="G33" s="119" t="s">
        <v>40</v>
      </c>
      <c r="H33" s="238">
        <f>ROUND((SUM(BE103:BE104)+SUM(BE123:BE151)), 2)</f>
        <v>4405000</v>
      </c>
      <c r="I33" s="225"/>
      <c r="J33" s="225"/>
      <c r="K33" s="33"/>
      <c r="L33" s="33"/>
      <c r="M33" s="238">
        <f>ROUND(ROUND((SUM(BE103:BE104)+SUM(BE123:BE151)), 2)*F33, 2)</f>
        <v>925050</v>
      </c>
      <c r="N33" s="225"/>
      <c r="O33" s="225"/>
      <c r="P33" s="225"/>
      <c r="Q33" s="33"/>
      <c r="R33" s="34"/>
    </row>
    <row r="34" spans="2:18" s="1" customFormat="1" ht="14.4" customHeight="1">
      <c r="B34" s="32"/>
      <c r="C34" s="33"/>
      <c r="D34" s="33"/>
      <c r="E34" s="39" t="s">
        <v>41</v>
      </c>
      <c r="F34" s="40">
        <v>0.15</v>
      </c>
      <c r="G34" s="119" t="s">
        <v>40</v>
      </c>
      <c r="H34" s="238">
        <f>ROUND((SUM(BF103:BF104)+SUM(BF123:BF151)), 2)</f>
        <v>0</v>
      </c>
      <c r="I34" s="225"/>
      <c r="J34" s="225"/>
      <c r="K34" s="33"/>
      <c r="L34" s="33"/>
      <c r="M34" s="238">
        <f>ROUND(ROUND((SUM(BF103:BF104)+SUM(BF123:BF151)), 2)*F34, 2)</f>
        <v>0</v>
      </c>
      <c r="N34" s="225"/>
      <c r="O34" s="225"/>
      <c r="P34" s="225"/>
      <c r="Q34" s="33"/>
      <c r="R34" s="34"/>
    </row>
    <row r="35" spans="2:18" s="1" customFormat="1" ht="14.4" hidden="1" customHeight="1">
      <c r="B35" s="32"/>
      <c r="C35" s="33"/>
      <c r="D35" s="33"/>
      <c r="E35" s="39" t="s">
        <v>42</v>
      </c>
      <c r="F35" s="40">
        <v>0.21</v>
      </c>
      <c r="G35" s="119" t="s">
        <v>40</v>
      </c>
      <c r="H35" s="238">
        <f>ROUND((SUM(BG103:BG104)+SUM(BG123:BG151)), 2)</f>
        <v>0</v>
      </c>
      <c r="I35" s="225"/>
      <c r="J35" s="225"/>
      <c r="K35" s="33"/>
      <c r="L35" s="33"/>
      <c r="M35" s="238">
        <v>0</v>
      </c>
      <c r="N35" s="225"/>
      <c r="O35" s="225"/>
      <c r="P35" s="225"/>
      <c r="Q35" s="33"/>
      <c r="R35" s="34"/>
    </row>
    <row r="36" spans="2:18" s="1" customFormat="1" ht="14.4" hidden="1" customHeight="1">
      <c r="B36" s="32"/>
      <c r="C36" s="33"/>
      <c r="D36" s="33"/>
      <c r="E36" s="39" t="s">
        <v>43</v>
      </c>
      <c r="F36" s="40">
        <v>0.15</v>
      </c>
      <c r="G36" s="119" t="s">
        <v>40</v>
      </c>
      <c r="H36" s="238">
        <f>ROUND((SUM(BH103:BH104)+SUM(BH123:BH151)), 2)</f>
        <v>0</v>
      </c>
      <c r="I36" s="225"/>
      <c r="J36" s="225"/>
      <c r="K36" s="33"/>
      <c r="L36" s="33"/>
      <c r="M36" s="238">
        <v>0</v>
      </c>
      <c r="N36" s="225"/>
      <c r="O36" s="225"/>
      <c r="P36" s="225"/>
      <c r="Q36" s="33"/>
      <c r="R36" s="34"/>
    </row>
    <row r="37" spans="2:18" s="1" customFormat="1" ht="14.4" hidden="1" customHeight="1">
      <c r="B37" s="32"/>
      <c r="C37" s="33"/>
      <c r="D37" s="33"/>
      <c r="E37" s="39" t="s">
        <v>44</v>
      </c>
      <c r="F37" s="40">
        <v>0</v>
      </c>
      <c r="G37" s="119" t="s">
        <v>40</v>
      </c>
      <c r="H37" s="238">
        <f>ROUND((SUM(BI103:BI104)+SUM(BI123:BI151)), 2)</f>
        <v>0</v>
      </c>
      <c r="I37" s="225"/>
      <c r="J37" s="225"/>
      <c r="K37" s="33"/>
      <c r="L37" s="33"/>
      <c r="M37" s="238">
        <v>0</v>
      </c>
      <c r="N37" s="225"/>
      <c r="O37" s="225"/>
      <c r="P37" s="225"/>
      <c r="Q37" s="33"/>
      <c r="R37" s="34"/>
    </row>
    <row r="38" spans="2:18" s="1" customFormat="1" ht="6.9" customHeight="1">
      <c r="B38" s="32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4"/>
    </row>
    <row r="39" spans="2:18" s="1" customFormat="1" ht="25.35" customHeight="1">
      <c r="B39" s="32"/>
      <c r="C39" s="115"/>
      <c r="D39" s="120" t="s">
        <v>45</v>
      </c>
      <c r="E39" s="76"/>
      <c r="F39" s="76"/>
      <c r="G39" s="121" t="s">
        <v>46</v>
      </c>
      <c r="H39" s="122" t="s">
        <v>47</v>
      </c>
      <c r="I39" s="76"/>
      <c r="J39" s="76"/>
      <c r="K39" s="76"/>
      <c r="L39" s="234">
        <f>SUM(M31:M37)</f>
        <v>5330050</v>
      </c>
      <c r="M39" s="234"/>
      <c r="N39" s="234"/>
      <c r="O39" s="234"/>
      <c r="P39" s="235"/>
      <c r="Q39" s="115"/>
      <c r="R39" s="34"/>
    </row>
    <row r="40" spans="2:18" s="1" customFormat="1" ht="14.4" customHeight="1">
      <c r="B40" s="32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4"/>
    </row>
    <row r="41" spans="2:18" s="1" customFormat="1" ht="14.4" customHeight="1">
      <c r="B41" s="32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4"/>
    </row>
    <row r="42" spans="2:18">
      <c r="B42" s="23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4"/>
    </row>
    <row r="43" spans="2:18">
      <c r="B43" s="23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4"/>
    </row>
    <row r="44" spans="2:18">
      <c r="B44" s="23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4"/>
    </row>
    <row r="45" spans="2:18">
      <c r="B45" s="23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4"/>
    </row>
    <row r="46" spans="2:18">
      <c r="B46" s="23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4"/>
    </row>
    <row r="47" spans="2:18">
      <c r="B47" s="23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4"/>
    </row>
    <row r="48" spans="2:18">
      <c r="B48" s="23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4"/>
    </row>
    <row r="49" spans="2:18">
      <c r="B49" s="23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4"/>
    </row>
    <row r="50" spans="2:18" s="1" customFormat="1" ht="14.4">
      <c r="B50" s="32"/>
      <c r="C50" s="33"/>
      <c r="D50" s="47" t="s">
        <v>48</v>
      </c>
      <c r="E50" s="48"/>
      <c r="F50" s="48"/>
      <c r="G50" s="48"/>
      <c r="H50" s="49"/>
      <c r="I50" s="33"/>
      <c r="J50" s="47" t="s">
        <v>49</v>
      </c>
      <c r="K50" s="48"/>
      <c r="L50" s="48"/>
      <c r="M50" s="48"/>
      <c r="N50" s="48"/>
      <c r="O50" s="48"/>
      <c r="P50" s="49"/>
      <c r="Q50" s="33"/>
      <c r="R50" s="34"/>
    </row>
    <row r="51" spans="2:18">
      <c r="B51" s="23"/>
      <c r="C51" s="25"/>
      <c r="D51" s="50"/>
      <c r="E51" s="25"/>
      <c r="F51" s="25"/>
      <c r="G51" s="25"/>
      <c r="H51" s="51"/>
      <c r="I51" s="25"/>
      <c r="J51" s="50"/>
      <c r="K51" s="25"/>
      <c r="L51" s="25"/>
      <c r="M51" s="25"/>
      <c r="N51" s="25"/>
      <c r="O51" s="25"/>
      <c r="P51" s="51"/>
      <c r="Q51" s="25"/>
      <c r="R51" s="24"/>
    </row>
    <row r="52" spans="2:18">
      <c r="B52" s="23"/>
      <c r="C52" s="25"/>
      <c r="D52" s="50"/>
      <c r="E52" s="25"/>
      <c r="F52" s="25"/>
      <c r="G52" s="25"/>
      <c r="H52" s="51"/>
      <c r="I52" s="25"/>
      <c r="J52" s="50"/>
      <c r="K52" s="25"/>
      <c r="L52" s="25"/>
      <c r="M52" s="25"/>
      <c r="N52" s="25"/>
      <c r="O52" s="25"/>
      <c r="P52" s="51"/>
      <c r="Q52" s="25"/>
      <c r="R52" s="24"/>
    </row>
    <row r="53" spans="2:18">
      <c r="B53" s="23"/>
      <c r="C53" s="25"/>
      <c r="D53" s="50"/>
      <c r="E53" s="25"/>
      <c r="F53" s="25"/>
      <c r="G53" s="25"/>
      <c r="H53" s="51"/>
      <c r="I53" s="25"/>
      <c r="J53" s="50"/>
      <c r="K53" s="25"/>
      <c r="L53" s="25"/>
      <c r="M53" s="25"/>
      <c r="N53" s="25"/>
      <c r="O53" s="25"/>
      <c r="P53" s="51"/>
      <c r="Q53" s="25"/>
      <c r="R53" s="24"/>
    </row>
    <row r="54" spans="2:18">
      <c r="B54" s="23"/>
      <c r="C54" s="25"/>
      <c r="D54" s="50"/>
      <c r="E54" s="25"/>
      <c r="F54" s="25"/>
      <c r="G54" s="25"/>
      <c r="H54" s="51"/>
      <c r="I54" s="25"/>
      <c r="J54" s="50"/>
      <c r="K54" s="25"/>
      <c r="L54" s="25"/>
      <c r="M54" s="25"/>
      <c r="N54" s="25"/>
      <c r="O54" s="25"/>
      <c r="P54" s="51"/>
      <c r="Q54" s="25"/>
      <c r="R54" s="24"/>
    </row>
    <row r="55" spans="2:18">
      <c r="B55" s="23"/>
      <c r="C55" s="25"/>
      <c r="D55" s="50"/>
      <c r="E55" s="25"/>
      <c r="F55" s="25"/>
      <c r="G55" s="25"/>
      <c r="H55" s="51"/>
      <c r="I55" s="25"/>
      <c r="J55" s="50"/>
      <c r="K55" s="25"/>
      <c r="L55" s="25"/>
      <c r="M55" s="25"/>
      <c r="N55" s="25"/>
      <c r="O55" s="25"/>
      <c r="P55" s="51"/>
      <c r="Q55" s="25"/>
      <c r="R55" s="24"/>
    </row>
    <row r="56" spans="2:18">
      <c r="B56" s="23"/>
      <c r="C56" s="25"/>
      <c r="D56" s="50"/>
      <c r="E56" s="25"/>
      <c r="F56" s="25"/>
      <c r="G56" s="25"/>
      <c r="H56" s="51"/>
      <c r="I56" s="25"/>
      <c r="J56" s="50"/>
      <c r="K56" s="25"/>
      <c r="L56" s="25"/>
      <c r="M56" s="25"/>
      <c r="N56" s="25"/>
      <c r="O56" s="25"/>
      <c r="P56" s="51"/>
      <c r="Q56" s="25"/>
      <c r="R56" s="24"/>
    </row>
    <row r="57" spans="2:18">
      <c r="B57" s="23"/>
      <c r="C57" s="25"/>
      <c r="D57" s="50"/>
      <c r="E57" s="25"/>
      <c r="F57" s="25"/>
      <c r="G57" s="25"/>
      <c r="H57" s="51"/>
      <c r="I57" s="25"/>
      <c r="J57" s="50"/>
      <c r="K57" s="25"/>
      <c r="L57" s="25"/>
      <c r="M57" s="25"/>
      <c r="N57" s="25"/>
      <c r="O57" s="25"/>
      <c r="P57" s="51"/>
      <c r="Q57" s="25"/>
      <c r="R57" s="24"/>
    </row>
    <row r="58" spans="2:18">
      <c r="B58" s="23"/>
      <c r="C58" s="25"/>
      <c r="D58" s="50"/>
      <c r="E58" s="25"/>
      <c r="F58" s="25"/>
      <c r="G58" s="25"/>
      <c r="H58" s="51"/>
      <c r="I58" s="25"/>
      <c r="J58" s="50"/>
      <c r="K58" s="25"/>
      <c r="L58" s="25"/>
      <c r="M58" s="25"/>
      <c r="N58" s="25"/>
      <c r="O58" s="25"/>
      <c r="P58" s="51"/>
      <c r="Q58" s="25"/>
      <c r="R58" s="24"/>
    </row>
    <row r="59" spans="2:18" s="1" customFormat="1" ht="14.4">
      <c r="B59" s="32"/>
      <c r="C59" s="33"/>
      <c r="D59" s="52" t="s">
        <v>50</v>
      </c>
      <c r="E59" s="53"/>
      <c r="F59" s="53"/>
      <c r="G59" s="54" t="s">
        <v>51</v>
      </c>
      <c r="H59" s="55"/>
      <c r="I59" s="33"/>
      <c r="J59" s="52" t="s">
        <v>50</v>
      </c>
      <c r="K59" s="53"/>
      <c r="L59" s="53"/>
      <c r="M59" s="53"/>
      <c r="N59" s="54" t="s">
        <v>51</v>
      </c>
      <c r="O59" s="53"/>
      <c r="P59" s="55"/>
      <c r="Q59" s="33"/>
      <c r="R59" s="34"/>
    </row>
    <row r="60" spans="2:18">
      <c r="B60" s="23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4"/>
    </row>
    <row r="61" spans="2:18" s="1" customFormat="1" ht="14.4">
      <c r="B61" s="32"/>
      <c r="C61" s="33"/>
      <c r="D61" s="47" t="s">
        <v>52</v>
      </c>
      <c r="E61" s="48"/>
      <c r="F61" s="48"/>
      <c r="G61" s="48"/>
      <c r="H61" s="49"/>
      <c r="I61" s="33"/>
      <c r="J61" s="47" t="s">
        <v>53</v>
      </c>
      <c r="K61" s="48"/>
      <c r="L61" s="48"/>
      <c r="M61" s="48"/>
      <c r="N61" s="48"/>
      <c r="O61" s="48"/>
      <c r="P61" s="49"/>
      <c r="Q61" s="33"/>
      <c r="R61" s="34"/>
    </row>
    <row r="62" spans="2:18">
      <c r="B62" s="23"/>
      <c r="C62" s="25"/>
      <c r="D62" s="50"/>
      <c r="E62" s="25"/>
      <c r="F62" s="25"/>
      <c r="G62" s="25"/>
      <c r="H62" s="51"/>
      <c r="I62" s="25"/>
      <c r="J62" s="50"/>
      <c r="K62" s="25"/>
      <c r="L62" s="25"/>
      <c r="M62" s="25"/>
      <c r="N62" s="25"/>
      <c r="O62" s="25"/>
      <c r="P62" s="51"/>
      <c r="Q62" s="25"/>
      <c r="R62" s="24"/>
    </row>
    <row r="63" spans="2:18">
      <c r="B63" s="23"/>
      <c r="C63" s="25"/>
      <c r="D63" s="50"/>
      <c r="E63" s="25"/>
      <c r="F63" s="25"/>
      <c r="G63" s="25"/>
      <c r="H63" s="51"/>
      <c r="I63" s="25"/>
      <c r="J63" s="50"/>
      <c r="K63" s="25"/>
      <c r="L63" s="25"/>
      <c r="M63" s="25"/>
      <c r="N63" s="25"/>
      <c r="O63" s="25"/>
      <c r="P63" s="51"/>
      <c r="Q63" s="25"/>
      <c r="R63" s="24"/>
    </row>
    <row r="64" spans="2:18">
      <c r="B64" s="23"/>
      <c r="C64" s="25"/>
      <c r="D64" s="50"/>
      <c r="E64" s="25"/>
      <c r="F64" s="25"/>
      <c r="G64" s="25"/>
      <c r="H64" s="51"/>
      <c r="I64" s="25"/>
      <c r="J64" s="50"/>
      <c r="K64" s="25"/>
      <c r="L64" s="25"/>
      <c r="M64" s="25"/>
      <c r="N64" s="25"/>
      <c r="O64" s="25"/>
      <c r="P64" s="51"/>
      <c r="Q64" s="25"/>
      <c r="R64" s="24"/>
    </row>
    <row r="65" spans="2:21">
      <c r="B65" s="23"/>
      <c r="C65" s="25"/>
      <c r="D65" s="50"/>
      <c r="E65" s="25"/>
      <c r="F65" s="25"/>
      <c r="G65" s="25"/>
      <c r="H65" s="51"/>
      <c r="I65" s="25"/>
      <c r="J65" s="50"/>
      <c r="K65" s="25"/>
      <c r="L65" s="25"/>
      <c r="M65" s="25"/>
      <c r="N65" s="25"/>
      <c r="O65" s="25"/>
      <c r="P65" s="51"/>
      <c r="Q65" s="25"/>
      <c r="R65" s="24"/>
    </row>
    <row r="66" spans="2:21">
      <c r="B66" s="23"/>
      <c r="C66" s="25"/>
      <c r="D66" s="50"/>
      <c r="E66" s="25"/>
      <c r="F66" s="25"/>
      <c r="G66" s="25"/>
      <c r="H66" s="51"/>
      <c r="I66" s="25"/>
      <c r="J66" s="50"/>
      <c r="K66" s="25"/>
      <c r="L66" s="25"/>
      <c r="M66" s="25"/>
      <c r="N66" s="25"/>
      <c r="O66" s="25"/>
      <c r="P66" s="51"/>
      <c r="Q66" s="25"/>
      <c r="R66" s="24"/>
    </row>
    <row r="67" spans="2:21">
      <c r="B67" s="23"/>
      <c r="C67" s="25"/>
      <c r="D67" s="50"/>
      <c r="E67" s="25"/>
      <c r="F67" s="25"/>
      <c r="G67" s="25"/>
      <c r="H67" s="51"/>
      <c r="I67" s="25"/>
      <c r="J67" s="50"/>
      <c r="K67" s="25"/>
      <c r="L67" s="25"/>
      <c r="M67" s="25"/>
      <c r="N67" s="25"/>
      <c r="O67" s="25"/>
      <c r="P67" s="51"/>
      <c r="Q67" s="25"/>
      <c r="R67" s="24"/>
    </row>
    <row r="68" spans="2:21">
      <c r="B68" s="23"/>
      <c r="C68" s="25"/>
      <c r="D68" s="50"/>
      <c r="E68" s="25"/>
      <c r="F68" s="25"/>
      <c r="G68" s="25"/>
      <c r="H68" s="51"/>
      <c r="I68" s="25"/>
      <c r="J68" s="50"/>
      <c r="K68" s="25"/>
      <c r="L68" s="25"/>
      <c r="M68" s="25"/>
      <c r="N68" s="25"/>
      <c r="O68" s="25"/>
      <c r="P68" s="51"/>
      <c r="Q68" s="25"/>
      <c r="R68" s="24"/>
    </row>
    <row r="69" spans="2:21">
      <c r="B69" s="23"/>
      <c r="C69" s="25"/>
      <c r="D69" s="50"/>
      <c r="E69" s="25"/>
      <c r="F69" s="25"/>
      <c r="G69" s="25"/>
      <c r="H69" s="51"/>
      <c r="I69" s="25"/>
      <c r="J69" s="50"/>
      <c r="K69" s="25"/>
      <c r="L69" s="25"/>
      <c r="M69" s="25"/>
      <c r="N69" s="25"/>
      <c r="O69" s="25"/>
      <c r="P69" s="51"/>
      <c r="Q69" s="25"/>
      <c r="R69" s="24"/>
    </row>
    <row r="70" spans="2:21" s="1" customFormat="1" ht="14.4">
      <c r="B70" s="32"/>
      <c r="C70" s="33"/>
      <c r="D70" s="52" t="s">
        <v>50</v>
      </c>
      <c r="E70" s="53"/>
      <c r="F70" s="53"/>
      <c r="G70" s="54" t="s">
        <v>51</v>
      </c>
      <c r="H70" s="55"/>
      <c r="I70" s="33"/>
      <c r="J70" s="52" t="s">
        <v>50</v>
      </c>
      <c r="K70" s="53"/>
      <c r="L70" s="53"/>
      <c r="M70" s="53"/>
      <c r="N70" s="54" t="s">
        <v>51</v>
      </c>
      <c r="O70" s="53"/>
      <c r="P70" s="55"/>
      <c r="Q70" s="33"/>
      <c r="R70" s="34"/>
    </row>
    <row r="71" spans="2:21" s="1" customFormat="1" ht="14.4" customHeight="1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8"/>
    </row>
    <row r="75" spans="2:21" s="1" customFormat="1" ht="6.9" customHeight="1">
      <c r="B75" s="123"/>
      <c r="C75" s="124"/>
      <c r="D75" s="124"/>
      <c r="E75" s="124"/>
      <c r="F75" s="124"/>
      <c r="G75" s="124"/>
      <c r="H75" s="124"/>
      <c r="I75" s="124"/>
      <c r="J75" s="124"/>
      <c r="K75" s="124"/>
      <c r="L75" s="124"/>
      <c r="M75" s="124"/>
      <c r="N75" s="124"/>
      <c r="O75" s="124"/>
      <c r="P75" s="124"/>
      <c r="Q75" s="124"/>
      <c r="R75" s="125"/>
    </row>
    <row r="76" spans="2:21" s="1" customFormat="1" ht="36.9" customHeight="1">
      <c r="B76" s="32"/>
      <c r="C76" s="196" t="s">
        <v>137</v>
      </c>
      <c r="D76" s="197"/>
      <c r="E76" s="197"/>
      <c r="F76" s="197"/>
      <c r="G76" s="197"/>
      <c r="H76" s="197"/>
      <c r="I76" s="197"/>
      <c r="J76" s="197"/>
      <c r="K76" s="197"/>
      <c r="L76" s="197"/>
      <c r="M76" s="197"/>
      <c r="N76" s="197"/>
      <c r="O76" s="197"/>
      <c r="P76" s="197"/>
      <c r="Q76" s="197"/>
      <c r="R76" s="34"/>
      <c r="T76" s="126"/>
      <c r="U76" s="126"/>
    </row>
    <row r="77" spans="2:21" s="1" customFormat="1" ht="6.9" customHeight="1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4"/>
      <c r="T77" s="126"/>
      <c r="U77" s="126"/>
    </row>
    <row r="78" spans="2:21" s="1" customFormat="1" ht="30" customHeight="1">
      <c r="B78" s="32"/>
      <c r="C78" s="29" t="s">
        <v>17</v>
      </c>
      <c r="D78" s="33"/>
      <c r="E78" s="33"/>
      <c r="F78" s="231" t="str">
        <f>F6</f>
        <v>Dětské sportovně-kulturní centrum Staré Brno</v>
      </c>
      <c r="G78" s="232"/>
      <c r="H78" s="232"/>
      <c r="I78" s="232"/>
      <c r="J78" s="232"/>
      <c r="K78" s="232"/>
      <c r="L78" s="232"/>
      <c r="M78" s="232"/>
      <c r="N78" s="232"/>
      <c r="O78" s="232"/>
      <c r="P78" s="232"/>
      <c r="Q78" s="33"/>
      <c r="R78" s="34"/>
      <c r="T78" s="126"/>
      <c r="U78" s="126"/>
    </row>
    <row r="79" spans="2:21" ht="30" customHeight="1">
      <c r="B79" s="23"/>
      <c r="C79" s="29" t="s">
        <v>131</v>
      </c>
      <c r="D79" s="25"/>
      <c r="E79" s="25"/>
      <c r="F79" s="231" t="s">
        <v>132</v>
      </c>
      <c r="G79" s="204"/>
      <c r="H79" s="204"/>
      <c r="I79" s="204"/>
      <c r="J79" s="204"/>
      <c r="K79" s="204"/>
      <c r="L79" s="204"/>
      <c r="M79" s="204"/>
      <c r="N79" s="204"/>
      <c r="O79" s="204"/>
      <c r="P79" s="204"/>
      <c r="Q79" s="25"/>
      <c r="R79" s="24"/>
      <c r="T79" s="127"/>
      <c r="U79" s="127"/>
    </row>
    <row r="80" spans="2:21" s="1" customFormat="1" ht="36.9" customHeight="1">
      <c r="B80" s="32"/>
      <c r="C80" s="66" t="s">
        <v>133</v>
      </c>
      <c r="D80" s="33"/>
      <c r="E80" s="33"/>
      <c r="F80" s="198" t="str">
        <f>F8</f>
        <v>SO01.05 - Blok Ateliery</v>
      </c>
      <c r="G80" s="225"/>
      <c r="H80" s="225"/>
      <c r="I80" s="225"/>
      <c r="J80" s="225"/>
      <c r="K80" s="225"/>
      <c r="L80" s="225"/>
      <c r="M80" s="225"/>
      <c r="N80" s="225"/>
      <c r="O80" s="225"/>
      <c r="P80" s="225"/>
      <c r="Q80" s="33"/>
      <c r="R80" s="34"/>
      <c r="T80" s="126"/>
      <c r="U80" s="126"/>
    </row>
    <row r="81" spans="2:47" s="1" customFormat="1" ht="6.9" customHeight="1"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4"/>
      <c r="T81" s="126"/>
      <c r="U81" s="126"/>
    </row>
    <row r="82" spans="2:47" s="1" customFormat="1" ht="18" customHeight="1">
      <c r="B82" s="32"/>
      <c r="C82" s="29" t="s">
        <v>22</v>
      </c>
      <c r="D82" s="33"/>
      <c r="E82" s="33"/>
      <c r="F82" s="27" t="str">
        <f>F10</f>
        <v>Brno</v>
      </c>
      <c r="G82" s="33"/>
      <c r="H82" s="33"/>
      <c r="I82" s="33"/>
      <c r="J82" s="33"/>
      <c r="K82" s="29" t="s">
        <v>24</v>
      </c>
      <c r="L82" s="33"/>
      <c r="M82" s="226" t="str">
        <f>IF(O10="","",O10)</f>
        <v>17. 2. 2018</v>
      </c>
      <c r="N82" s="226"/>
      <c r="O82" s="226"/>
      <c r="P82" s="226"/>
      <c r="Q82" s="33"/>
      <c r="R82" s="34"/>
      <c r="T82" s="126"/>
      <c r="U82" s="126"/>
    </row>
    <row r="83" spans="2:47" s="1" customFormat="1" ht="6.9" customHeight="1"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4"/>
      <c r="T83" s="126"/>
      <c r="U83" s="126"/>
    </row>
    <row r="84" spans="2:47" s="1" customFormat="1" ht="13.2">
      <c r="B84" s="32"/>
      <c r="C84" s="29" t="s">
        <v>26</v>
      </c>
      <c r="D84" s="33"/>
      <c r="E84" s="33"/>
      <c r="F84" s="27" t="str">
        <f>E13</f>
        <v xml:space="preserve"> </v>
      </c>
      <c r="G84" s="33"/>
      <c r="H84" s="33"/>
      <c r="I84" s="33"/>
      <c r="J84" s="33"/>
      <c r="K84" s="29" t="s">
        <v>31</v>
      </c>
      <c r="L84" s="33"/>
      <c r="M84" s="209" t="str">
        <f>E19</f>
        <v xml:space="preserve"> </v>
      </c>
      <c r="N84" s="209"/>
      <c r="O84" s="209"/>
      <c r="P84" s="209"/>
      <c r="Q84" s="209"/>
      <c r="R84" s="34"/>
      <c r="T84" s="126"/>
      <c r="U84" s="126"/>
    </row>
    <row r="85" spans="2:47" s="1" customFormat="1" ht="14.4" customHeight="1">
      <c r="B85" s="32"/>
      <c r="C85" s="29" t="s">
        <v>30</v>
      </c>
      <c r="D85" s="33"/>
      <c r="E85" s="33"/>
      <c r="F85" s="27" t="str">
        <f>IF(E16="","",E16)</f>
        <v xml:space="preserve"> </v>
      </c>
      <c r="G85" s="33"/>
      <c r="H85" s="33"/>
      <c r="I85" s="33"/>
      <c r="J85" s="33"/>
      <c r="K85" s="29" t="s">
        <v>33</v>
      </c>
      <c r="L85" s="33"/>
      <c r="M85" s="209" t="str">
        <f>E22</f>
        <v xml:space="preserve"> </v>
      </c>
      <c r="N85" s="209"/>
      <c r="O85" s="209"/>
      <c r="P85" s="209"/>
      <c r="Q85" s="209"/>
      <c r="R85" s="34"/>
      <c r="T85" s="126"/>
      <c r="U85" s="126"/>
    </row>
    <row r="86" spans="2:47" s="1" customFormat="1" ht="10.35" customHeight="1"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4"/>
      <c r="T86" s="126"/>
      <c r="U86" s="126"/>
    </row>
    <row r="87" spans="2:47" s="1" customFormat="1" ht="29.25" customHeight="1">
      <c r="B87" s="32"/>
      <c r="C87" s="236" t="s">
        <v>138</v>
      </c>
      <c r="D87" s="237"/>
      <c r="E87" s="237"/>
      <c r="F87" s="237"/>
      <c r="G87" s="237"/>
      <c r="H87" s="115"/>
      <c r="I87" s="115"/>
      <c r="J87" s="115"/>
      <c r="K87" s="115"/>
      <c r="L87" s="115"/>
      <c r="M87" s="115"/>
      <c r="N87" s="236" t="s">
        <v>139</v>
      </c>
      <c r="O87" s="237"/>
      <c r="P87" s="237"/>
      <c r="Q87" s="237"/>
      <c r="R87" s="34"/>
      <c r="T87" s="126"/>
      <c r="U87" s="126"/>
    </row>
    <row r="88" spans="2:47" s="1" customFormat="1" ht="10.35" customHeight="1"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4"/>
      <c r="T88" s="126"/>
      <c r="U88" s="126"/>
    </row>
    <row r="89" spans="2:47" s="1" customFormat="1" ht="29.25" customHeight="1">
      <c r="B89" s="32"/>
      <c r="C89" s="128" t="s">
        <v>140</v>
      </c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169">
        <f>N123</f>
        <v>4405000</v>
      </c>
      <c r="O89" s="229"/>
      <c r="P89" s="229"/>
      <c r="Q89" s="229"/>
      <c r="R89" s="34"/>
      <c r="T89" s="126"/>
      <c r="U89" s="126"/>
      <c r="AU89" s="19" t="s">
        <v>141</v>
      </c>
    </row>
    <row r="90" spans="2:47" s="7" customFormat="1" ht="24.9" customHeight="1">
      <c r="B90" s="129"/>
      <c r="C90" s="130"/>
      <c r="D90" s="131" t="s">
        <v>142</v>
      </c>
      <c r="E90" s="130"/>
      <c r="F90" s="130"/>
      <c r="G90" s="130"/>
      <c r="H90" s="130"/>
      <c r="I90" s="130"/>
      <c r="J90" s="130"/>
      <c r="K90" s="130"/>
      <c r="L90" s="130"/>
      <c r="M90" s="130"/>
      <c r="N90" s="218">
        <f>N124</f>
        <v>3775000</v>
      </c>
      <c r="O90" s="233"/>
      <c r="P90" s="233"/>
      <c r="Q90" s="233"/>
      <c r="R90" s="132"/>
      <c r="T90" s="133"/>
      <c r="U90" s="133"/>
    </row>
    <row r="91" spans="2:47" s="8" customFormat="1" ht="19.95" customHeight="1">
      <c r="B91" s="134"/>
      <c r="C91" s="100"/>
      <c r="D91" s="135" t="s">
        <v>143</v>
      </c>
      <c r="E91" s="100"/>
      <c r="F91" s="100"/>
      <c r="G91" s="100"/>
      <c r="H91" s="100"/>
      <c r="I91" s="100"/>
      <c r="J91" s="100"/>
      <c r="K91" s="100"/>
      <c r="L91" s="100"/>
      <c r="M91" s="100"/>
      <c r="N91" s="177">
        <f>N125</f>
        <v>50000</v>
      </c>
      <c r="O91" s="178"/>
      <c r="P91" s="178"/>
      <c r="Q91" s="178"/>
      <c r="R91" s="136"/>
      <c r="T91" s="137"/>
      <c r="U91" s="137"/>
    </row>
    <row r="92" spans="2:47" s="8" customFormat="1" ht="19.95" customHeight="1">
      <c r="B92" s="134"/>
      <c r="C92" s="100"/>
      <c r="D92" s="135" t="s">
        <v>144</v>
      </c>
      <c r="E92" s="100"/>
      <c r="F92" s="100"/>
      <c r="G92" s="100"/>
      <c r="H92" s="100"/>
      <c r="I92" s="100"/>
      <c r="J92" s="100"/>
      <c r="K92" s="100"/>
      <c r="L92" s="100"/>
      <c r="M92" s="100"/>
      <c r="N92" s="177">
        <f>N127</f>
        <v>700000</v>
      </c>
      <c r="O92" s="178"/>
      <c r="P92" s="178"/>
      <c r="Q92" s="178"/>
      <c r="R92" s="136"/>
      <c r="T92" s="137"/>
      <c r="U92" s="137"/>
    </row>
    <row r="93" spans="2:47" s="8" customFormat="1" ht="19.95" customHeight="1">
      <c r="B93" s="134"/>
      <c r="C93" s="100"/>
      <c r="D93" s="135" t="s">
        <v>145</v>
      </c>
      <c r="E93" s="100"/>
      <c r="F93" s="100"/>
      <c r="G93" s="100"/>
      <c r="H93" s="100"/>
      <c r="I93" s="100"/>
      <c r="J93" s="100"/>
      <c r="K93" s="100"/>
      <c r="L93" s="100"/>
      <c r="M93" s="100"/>
      <c r="N93" s="177">
        <f>N130</f>
        <v>1850000</v>
      </c>
      <c r="O93" s="178"/>
      <c r="P93" s="178"/>
      <c r="Q93" s="178"/>
      <c r="R93" s="136"/>
      <c r="T93" s="137"/>
      <c r="U93" s="137"/>
    </row>
    <row r="94" spans="2:47" s="8" customFormat="1" ht="19.95" customHeight="1">
      <c r="B94" s="134"/>
      <c r="C94" s="100"/>
      <c r="D94" s="135" t="s">
        <v>146</v>
      </c>
      <c r="E94" s="100"/>
      <c r="F94" s="100"/>
      <c r="G94" s="100"/>
      <c r="H94" s="100"/>
      <c r="I94" s="100"/>
      <c r="J94" s="100"/>
      <c r="K94" s="100"/>
      <c r="L94" s="100"/>
      <c r="M94" s="100"/>
      <c r="N94" s="177">
        <f>N135</f>
        <v>1000000</v>
      </c>
      <c r="O94" s="178"/>
      <c r="P94" s="178"/>
      <c r="Q94" s="178"/>
      <c r="R94" s="136"/>
      <c r="T94" s="137"/>
      <c r="U94" s="137"/>
    </row>
    <row r="95" spans="2:47" s="8" customFormat="1" ht="19.95" customHeight="1">
      <c r="B95" s="134"/>
      <c r="C95" s="100"/>
      <c r="D95" s="135" t="s">
        <v>147</v>
      </c>
      <c r="E95" s="100"/>
      <c r="F95" s="100"/>
      <c r="G95" s="100"/>
      <c r="H95" s="100"/>
      <c r="I95" s="100"/>
      <c r="J95" s="100"/>
      <c r="K95" s="100"/>
      <c r="L95" s="100"/>
      <c r="M95" s="100"/>
      <c r="N95" s="177">
        <f>N138</f>
        <v>175000</v>
      </c>
      <c r="O95" s="178"/>
      <c r="P95" s="178"/>
      <c r="Q95" s="178"/>
      <c r="R95" s="136"/>
      <c r="T95" s="137"/>
      <c r="U95" s="137"/>
    </row>
    <row r="96" spans="2:47" s="7" customFormat="1" ht="24.9" customHeight="1">
      <c r="B96" s="129"/>
      <c r="C96" s="130"/>
      <c r="D96" s="131" t="s">
        <v>148</v>
      </c>
      <c r="E96" s="130"/>
      <c r="F96" s="130"/>
      <c r="G96" s="130"/>
      <c r="H96" s="130"/>
      <c r="I96" s="130"/>
      <c r="J96" s="130"/>
      <c r="K96" s="130"/>
      <c r="L96" s="130"/>
      <c r="M96" s="130"/>
      <c r="N96" s="218">
        <f>N140</f>
        <v>630000</v>
      </c>
      <c r="O96" s="233"/>
      <c r="P96" s="233"/>
      <c r="Q96" s="233"/>
      <c r="R96" s="132"/>
      <c r="T96" s="133"/>
      <c r="U96" s="133"/>
    </row>
    <row r="97" spans="2:21" s="8" customFormat="1" ht="19.95" customHeight="1">
      <c r="B97" s="134"/>
      <c r="C97" s="100"/>
      <c r="D97" s="135" t="s">
        <v>149</v>
      </c>
      <c r="E97" s="100"/>
      <c r="F97" s="100"/>
      <c r="G97" s="100"/>
      <c r="H97" s="100"/>
      <c r="I97" s="100"/>
      <c r="J97" s="100"/>
      <c r="K97" s="100"/>
      <c r="L97" s="100"/>
      <c r="M97" s="100"/>
      <c r="N97" s="177">
        <f>N141</f>
        <v>50000</v>
      </c>
      <c r="O97" s="178"/>
      <c r="P97" s="178"/>
      <c r="Q97" s="178"/>
      <c r="R97" s="136"/>
      <c r="T97" s="137"/>
      <c r="U97" s="137"/>
    </row>
    <row r="98" spans="2:21" s="8" customFormat="1" ht="19.95" customHeight="1">
      <c r="B98" s="134"/>
      <c r="C98" s="100"/>
      <c r="D98" s="135" t="s">
        <v>150</v>
      </c>
      <c r="E98" s="100"/>
      <c r="F98" s="100"/>
      <c r="G98" s="100"/>
      <c r="H98" s="100"/>
      <c r="I98" s="100"/>
      <c r="J98" s="100"/>
      <c r="K98" s="100"/>
      <c r="L98" s="100"/>
      <c r="M98" s="100"/>
      <c r="N98" s="177">
        <f>N143</f>
        <v>150000</v>
      </c>
      <c r="O98" s="178"/>
      <c r="P98" s="178"/>
      <c r="Q98" s="178"/>
      <c r="R98" s="136"/>
      <c r="T98" s="137"/>
      <c r="U98" s="137"/>
    </row>
    <row r="99" spans="2:21" s="8" customFormat="1" ht="19.95" customHeight="1">
      <c r="B99" s="134"/>
      <c r="C99" s="100"/>
      <c r="D99" s="135" t="s">
        <v>151</v>
      </c>
      <c r="E99" s="100"/>
      <c r="F99" s="100"/>
      <c r="G99" s="100"/>
      <c r="H99" s="100"/>
      <c r="I99" s="100"/>
      <c r="J99" s="100"/>
      <c r="K99" s="100"/>
      <c r="L99" s="100"/>
      <c r="M99" s="100"/>
      <c r="N99" s="177">
        <f>N145</f>
        <v>300000</v>
      </c>
      <c r="O99" s="178"/>
      <c r="P99" s="178"/>
      <c r="Q99" s="178"/>
      <c r="R99" s="136"/>
      <c r="T99" s="137"/>
      <c r="U99" s="137"/>
    </row>
    <row r="100" spans="2:21" s="8" customFormat="1" ht="19.95" customHeight="1">
      <c r="B100" s="134"/>
      <c r="C100" s="100"/>
      <c r="D100" s="135" t="s">
        <v>152</v>
      </c>
      <c r="E100" s="100"/>
      <c r="F100" s="100"/>
      <c r="G100" s="100"/>
      <c r="H100" s="100"/>
      <c r="I100" s="100"/>
      <c r="J100" s="100"/>
      <c r="K100" s="100"/>
      <c r="L100" s="100"/>
      <c r="M100" s="100"/>
      <c r="N100" s="177">
        <f>N148</f>
        <v>50000</v>
      </c>
      <c r="O100" s="178"/>
      <c r="P100" s="178"/>
      <c r="Q100" s="178"/>
      <c r="R100" s="136"/>
      <c r="T100" s="137"/>
      <c r="U100" s="137"/>
    </row>
    <row r="101" spans="2:21" s="8" customFormat="1" ht="19.95" customHeight="1">
      <c r="B101" s="134"/>
      <c r="C101" s="100"/>
      <c r="D101" s="135" t="s">
        <v>153</v>
      </c>
      <c r="E101" s="100"/>
      <c r="F101" s="100"/>
      <c r="G101" s="100"/>
      <c r="H101" s="100"/>
      <c r="I101" s="100"/>
      <c r="J101" s="100"/>
      <c r="K101" s="100"/>
      <c r="L101" s="100"/>
      <c r="M101" s="100"/>
      <c r="N101" s="177">
        <f>N150</f>
        <v>80000</v>
      </c>
      <c r="O101" s="178"/>
      <c r="P101" s="178"/>
      <c r="Q101" s="178"/>
      <c r="R101" s="136"/>
      <c r="T101" s="137"/>
      <c r="U101" s="137"/>
    </row>
    <row r="102" spans="2:21" s="1" customFormat="1" ht="21.75" customHeight="1">
      <c r="B102" s="32"/>
      <c r="C102" s="33"/>
      <c r="D102" s="33"/>
      <c r="E102" s="33"/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3"/>
      <c r="Q102" s="33"/>
      <c r="R102" s="34"/>
      <c r="T102" s="126"/>
      <c r="U102" s="126"/>
    </row>
    <row r="103" spans="2:21" s="1" customFormat="1" ht="29.25" customHeight="1">
      <c r="B103" s="32"/>
      <c r="C103" s="128" t="s">
        <v>154</v>
      </c>
      <c r="D103" s="33"/>
      <c r="E103" s="33"/>
      <c r="F103" s="33"/>
      <c r="G103" s="33"/>
      <c r="H103" s="33"/>
      <c r="I103" s="33"/>
      <c r="J103" s="33"/>
      <c r="K103" s="33"/>
      <c r="L103" s="33"/>
      <c r="M103" s="33"/>
      <c r="N103" s="229">
        <v>0</v>
      </c>
      <c r="O103" s="230"/>
      <c r="P103" s="230"/>
      <c r="Q103" s="230"/>
      <c r="R103" s="34"/>
      <c r="T103" s="138"/>
      <c r="U103" s="139" t="s">
        <v>38</v>
      </c>
    </row>
    <row r="104" spans="2:21" s="1" customFormat="1" ht="18" customHeight="1">
      <c r="B104" s="32"/>
      <c r="C104" s="33"/>
      <c r="D104" s="33"/>
      <c r="E104" s="33"/>
      <c r="F104" s="33"/>
      <c r="G104" s="33"/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4"/>
      <c r="T104" s="126"/>
      <c r="U104" s="126"/>
    </row>
    <row r="105" spans="2:21" s="1" customFormat="1" ht="29.25" customHeight="1">
      <c r="B105" s="32"/>
      <c r="C105" s="114" t="s">
        <v>124</v>
      </c>
      <c r="D105" s="115"/>
      <c r="E105" s="115"/>
      <c r="F105" s="115"/>
      <c r="G105" s="115"/>
      <c r="H105" s="115"/>
      <c r="I105" s="115"/>
      <c r="J105" s="115"/>
      <c r="K105" s="115"/>
      <c r="L105" s="170">
        <f>ROUND(SUM(N89+N103),2)</f>
        <v>4405000</v>
      </c>
      <c r="M105" s="170"/>
      <c r="N105" s="170"/>
      <c r="O105" s="170"/>
      <c r="P105" s="170"/>
      <c r="Q105" s="170"/>
      <c r="R105" s="34"/>
      <c r="T105" s="126"/>
      <c r="U105" s="126"/>
    </row>
    <row r="106" spans="2:21" s="1" customFormat="1" ht="6.9" customHeight="1">
      <c r="B106" s="56"/>
      <c r="C106" s="57"/>
      <c r="D106" s="57"/>
      <c r="E106" s="57"/>
      <c r="F106" s="57"/>
      <c r="G106" s="57"/>
      <c r="H106" s="57"/>
      <c r="I106" s="57"/>
      <c r="J106" s="57"/>
      <c r="K106" s="57"/>
      <c r="L106" s="57"/>
      <c r="M106" s="57"/>
      <c r="N106" s="57"/>
      <c r="O106" s="57"/>
      <c r="P106" s="57"/>
      <c r="Q106" s="57"/>
      <c r="R106" s="58"/>
      <c r="T106" s="126"/>
      <c r="U106" s="126"/>
    </row>
    <row r="110" spans="2:21" s="1" customFormat="1" ht="6.9" customHeight="1">
      <c r="B110" s="59"/>
      <c r="C110" s="60"/>
      <c r="D110" s="60"/>
      <c r="E110" s="60"/>
      <c r="F110" s="60"/>
      <c r="G110" s="60"/>
      <c r="H110" s="60"/>
      <c r="I110" s="60"/>
      <c r="J110" s="60"/>
      <c r="K110" s="60"/>
      <c r="L110" s="60"/>
      <c r="M110" s="60"/>
      <c r="N110" s="60"/>
      <c r="O110" s="60"/>
      <c r="P110" s="60"/>
      <c r="Q110" s="60"/>
      <c r="R110" s="61"/>
    </row>
    <row r="111" spans="2:21" s="1" customFormat="1" ht="36.9" customHeight="1">
      <c r="B111" s="32"/>
      <c r="C111" s="196" t="s">
        <v>155</v>
      </c>
      <c r="D111" s="225"/>
      <c r="E111" s="225"/>
      <c r="F111" s="225"/>
      <c r="G111" s="225"/>
      <c r="H111" s="225"/>
      <c r="I111" s="225"/>
      <c r="J111" s="225"/>
      <c r="K111" s="225"/>
      <c r="L111" s="225"/>
      <c r="M111" s="225"/>
      <c r="N111" s="225"/>
      <c r="O111" s="225"/>
      <c r="P111" s="225"/>
      <c r="Q111" s="225"/>
      <c r="R111" s="34"/>
    </row>
    <row r="112" spans="2:21" s="1" customFormat="1" ht="6.9" customHeight="1">
      <c r="B112" s="32"/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33"/>
      <c r="R112" s="34"/>
    </row>
    <row r="113" spans="2:65" s="1" customFormat="1" ht="30" customHeight="1">
      <c r="B113" s="32"/>
      <c r="C113" s="29" t="s">
        <v>17</v>
      </c>
      <c r="D113" s="33"/>
      <c r="E113" s="33"/>
      <c r="F113" s="231" t="str">
        <f>F6</f>
        <v>Dětské sportovně-kulturní centrum Staré Brno</v>
      </c>
      <c r="G113" s="232"/>
      <c r="H113" s="232"/>
      <c r="I113" s="232"/>
      <c r="J113" s="232"/>
      <c r="K113" s="232"/>
      <c r="L113" s="232"/>
      <c r="M113" s="232"/>
      <c r="N113" s="232"/>
      <c r="O113" s="232"/>
      <c r="P113" s="232"/>
      <c r="Q113" s="33"/>
      <c r="R113" s="34"/>
    </row>
    <row r="114" spans="2:65" ht="30" customHeight="1">
      <c r="B114" s="23"/>
      <c r="C114" s="29" t="s">
        <v>131</v>
      </c>
      <c r="D114" s="25"/>
      <c r="E114" s="25"/>
      <c r="F114" s="231" t="s">
        <v>132</v>
      </c>
      <c r="G114" s="204"/>
      <c r="H114" s="204"/>
      <c r="I114" s="204"/>
      <c r="J114" s="204"/>
      <c r="K114" s="204"/>
      <c r="L114" s="204"/>
      <c r="M114" s="204"/>
      <c r="N114" s="204"/>
      <c r="O114" s="204"/>
      <c r="P114" s="204"/>
      <c r="Q114" s="25"/>
      <c r="R114" s="24"/>
    </row>
    <row r="115" spans="2:65" s="1" customFormat="1" ht="36.9" customHeight="1">
      <c r="B115" s="32"/>
      <c r="C115" s="66" t="s">
        <v>133</v>
      </c>
      <c r="D115" s="33"/>
      <c r="E115" s="33"/>
      <c r="F115" s="198" t="str">
        <f>F8</f>
        <v>SO01.05 - Blok Ateliery</v>
      </c>
      <c r="G115" s="225"/>
      <c r="H115" s="225"/>
      <c r="I115" s="225"/>
      <c r="J115" s="225"/>
      <c r="K115" s="225"/>
      <c r="L115" s="225"/>
      <c r="M115" s="225"/>
      <c r="N115" s="225"/>
      <c r="O115" s="225"/>
      <c r="P115" s="225"/>
      <c r="Q115" s="33"/>
      <c r="R115" s="34"/>
    </row>
    <row r="116" spans="2:65" s="1" customFormat="1" ht="6.9" customHeight="1">
      <c r="B116" s="32"/>
      <c r="C116" s="33"/>
      <c r="D116" s="33"/>
      <c r="E116" s="33"/>
      <c r="F116" s="33"/>
      <c r="G116" s="33"/>
      <c r="H116" s="33"/>
      <c r="I116" s="33"/>
      <c r="J116" s="33"/>
      <c r="K116" s="33"/>
      <c r="L116" s="33"/>
      <c r="M116" s="33"/>
      <c r="N116" s="33"/>
      <c r="O116" s="33"/>
      <c r="P116" s="33"/>
      <c r="Q116" s="33"/>
      <c r="R116" s="34"/>
    </row>
    <row r="117" spans="2:65" s="1" customFormat="1" ht="18" customHeight="1">
      <c r="B117" s="32"/>
      <c r="C117" s="29" t="s">
        <v>22</v>
      </c>
      <c r="D117" s="33"/>
      <c r="E117" s="33"/>
      <c r="F117" s="27" t="str">
        <f>F10</f>
        <v>Brno</v>
      </c>
      <c r="G117" s="33"/>
      <c r="H117" s="33"/>
      <c r="I117" s="33"/>
      <c r="J117" s="33"/>
      <c r="K117" s="29" t="s">
        <v>24</v>
      </c>
      <c r="L117" s="33"/>
      <c r="M117" s="226" t="str">
        <f>IF(O10="","",O10)</f>
        <v>17. 2. 2018</v>
      </c>
      <c r="N117" s="226"/>
      <c r="O117" s="226"/>
      <c r="P117" s="226"/>
      <c r="Q117" s="33"/>
      <c r="R117" s="34"/>
    </row>
    <row r="118" spans="2:65" s="1" customFormat="1" ht="6.9" customHeight="1">
      <c r="B118" s="32"/>
      <c r="C118" s="33"/>
      <c r="D118" s="33"/>
      <c r="E118" s="33"/>
      <c r="F118" s="33"/>
      <c r="G118" s="33"/>
      <c r="H118" s="33"/>
      <c r="I118" s="33"/>
      <c r="J118" s="33"/>
      <c r="K118" s="33"/>
      <c r="L118" s="33"/>
      <c r="M118" s="33"/>
      <c r="N118" s="33"/>
      <c r="O118" s="33"/>
      <c r="P118" s="33"/>
      <c r="Q118" s="33"/>
      <c r="R118" s="34"/>
    </row>
    <row r="119" spans="2:65" s="1" customFormat="1" ht="13.2">
      <c r="B119" s="32"/>
      <c r="C119" s="29" t="s">
        <v>26</v>
      </c>
      <c r="D119" s="33"/>
      <c r="E119" s="33"/>
      <c r="F119" s="27" t="str">
        <f>E13</f>
        <v xml:space="preserve"> </v>
      </c>
      <c r="G119" s="33"/>
      <c r="H119" s="33"/>
      <c r="I119" s="33"/>
      <c r="J119" s="33"/>
      <c r="K119" s="29" t="s">
        <v>31</v>
      </c>
      <c r="L119" s="33"/>
      <c r="M119" s="209" t="str">
        <f>E19</f>
        <v xml:space="preserve"> </v>
      </c>
      <c r="N119" s="209"/>
      <c r="O119" s="209"/>
      <c r="P119" s="209"/>
      <c r="Q119" s="209"/>
      <c r="R119" s="34"/>
    </row>
    <row r="120" spans="2:65" s="1" customFormat="1" ht="14.4" customHeight="1">
      <c r="B120" s="32"/>
      <c r="C120" s="29" t="s">
        <v>30</v>
      </c>
      <c r="D120" s="33"/>
      <c r="E120" s="33"/>
      <c r="F120" s="27" t="str">
        <f>IF(E16="","",E16)</f>
        <v xml:space="preserve"> </v>
      </c>
      <c r="G120" s="33"/>
      <c r="H120" s="33"/>
      <c r="I120" s="33"/>
      <c r="J120" s="33"/>
      <c r="K120" s="29" t="s">
        <v>33</v>
      </c>
      <c r="L120" s="33"/>
      <c r="M120" s="209" t="str">
        <f>E22</f>
        <v xml:space="preserve"> </v>
      </c>
      <c r="N120" s="209"/>
      <c r="O120" s="209"/>
      <c r="P120" s="209"/>
      <c r="Q120" s="209"/>
      <c r="R120" s="34"/>
    </row>
    <row r="121" spans="2:65" s="1" customFormat="1" ht="10.35" customHeight="1">
      <c r="B121" s="32"/>
      <c r="C121" s="33"/>
      <c r="D121" s="33"/>
      <c r="E121" s="33"/>
      <c r="F121" s="33"/>
      <c r="G121" s="33"/>
      <c r="H121" s="33"/>
      <c r="I121" s="33"/>
      <c r="J121" s="33"/>
      <c r="K121" s="33"/>
      <c r="L121" s="33"/>
      <c r="M121" s="33"/>
      <c r="N121" s="33"/>
      <c r="O121" s="33"/>
      <c r="P121" s="33"/>
      <c r="Q121" s="33"/>
      <c r="R121" s="34"/>
    </row>
    <row r="122" spans="2:65" s="9" customFormat="1" ht="29.25" customHeight="1">
      <c r="B122" s="140"/>
      <c r="C122" s="141" t="s">
        <v>156</v>
      </c>
      <c r="D122" s="142" t="s">
        <v>157</v>
      </c>
      <c r="E122" s="142" t="s">
        <v>56</v>
      </c>
      <c r="F122" s="227" t="s">
        <v>158</v>
      </c>
      <c r="G122" s="227"/>
      <c r="H122" s="227"/>
      <c r="I122" s="227"/>
      <c r="J122" s="142" t="s">
        <v>159</v>
      </c>
      <c r="K122" s="142" t="s">
        <v>160</v>
      </c>
      <c r="L122" s="227" t="s">
        <v>161</v>
      </c>
      <c r="M122" s="227"/>
      <c r="N122" s="227" t="s">
        <v>139</v>
      </c>
      <c r="O122" s="227"/>
      <c r="P122" s="227"/>
      <c r="Q122" s="228"/>
      <c r="R122" s="143"/>
      <c r="T122" s="77" t="s">
        <v>162</v>
      </c>
      <c r="U122" s="78" t="s">
        <v>38</v>
      </c>
      <c r="V122" s="78" t="s">
        <v>163</v>
      </c>
      <c r="W122" s="78" t="s">
        <v>164</v>
      </c>
      <c r="X122" s="78" t="s">
        <v>165</v>
      </c>
      <c r="Y122" s="78" t="s">
        <v>166</v>
      </c>
      <c r="Z122" s="78" t="s">
        <v>167</v>
      </c>
      <c r="AA122" s="79" t="s">
        <v>168</v>
      </c>
    </row>
    <row r="123" spans="2:65" s="1" customFormat="1" ht="29.25" customHeight="1">
      <c r="B123" s="32"/>
      <c r="C123" s="81" t="s">
        <v>135</v>
      </c>
      <c r="D123" s="33"/>
      <c r="E123" s="33"/>
      <c r="F123" s="33"/>
      <c r="G123" s="33"/>
      <c r="H123" s="33"/>
      <c r="I123" s="33"/>
      <c r="J123" s="33"/>
      <c r="K123" s="33"/>
      <c r="L123" s="33"/>
      <c r="M123" s="33"/>
      <c r="N123" s="215">
        <f>BK123</f>
        <v>4405000</v>
      </c>
      <c r="O123" s="216"/>
      <c r="P123" s="216"/>
      <c r="Q123" s="216"/>
      <c r="R123" s="34"/>
      <c r="T123" s="80"/>
      <c r="U123" s="48"/>
      <c r="V123" s="48"/>
      <c r="W123" s="144">
        <f>W124+W140</f>
        <v>0</v>
      </c>
      <c r="X123" s="48"/>
      <c r="Y123" s="144">
        <f>Y124+Y140</f>
        <v>0</v>
      </c>
      <c r="Z123" s="48"/>
      <c r="AA123" s="145">
        <f>AA124+AA140</f>
        <v>0</v>
      </c>
      <c r="AT123" s="19" t="s">
        <v>73</v>
      </c>
      <c r="AU123" s="19" t="s">
        <v>141</v>
      </c>
      <c r="BK123" s="146">
        <f>BK124+BK140</f>
        <v>4405000</v>
      </c>
    </row>
    <row r="124" spans="2:65" s="10" customFormat="1" ht="37.35" customHeight="1">
      <c r="B124" s="147"/>
      <c r="C124" s="148"/>
      <c r="D124" s="149" t="s">
        <v>142</v>
      </c>
      <c r="E124" s="149"/>
      <c r="F124" s="149"/>
      <c r="G124" s="149"/>
      <c r="H124" s="149"/>
      <c r="I124" s="149"/>
      <c r="J124" s="149"/>
      <c r="K124" s="149"/>
      <c r="L124" s="149"/>
      <c r="M124" s="149"/>
      <c r="N124" s="217">
        <f>BK124</f>
        <v>3775000</v>
      </c>
      <c r="O124" s="218"/>
      <c r="P124" s="218"/>
      <c r="Q124" s="218"/>
      <c r="R124" s="150"/>
      <c r="T124" s="151"/>
      <c r="U124" s="148"/>
      <c r="V124" s="148"/>
      <c r="W124" s="152">
        <f>W125+W127+W130+W135+W138</f>
        <v>0</v>
      </c>
      <c r="X124" s="148"/>
      <c r="Y124" s="152">
        <f>Y125+Y127+Y130+Y135+Y138</f>
        <v>0</v>
      </c>
      <c r="Z124" s="148"/>
      <c r="AA124" s="153">
        <f>AA125+AA127+AA130+AA135+AA138</f>
        <v>0</v>
      </c>
      <c r="AR124" s="154" t="s">
        <v>81</v>
      </c>
      <c r="AT124" s="155" t="s">
        <v>73</v>
      </c>
      <c r="AU124" s="155" t="s">
        <v>74</v>
      </c>
      <c r="AY124" s="154" t="s">
        <v>169</v>
      </c>
      <c r="BK124" s="156">
        <f>BK125+BK127+BK130+BK135+BK138</f>
        <v>3775000</v>
      </c>
    </row>
    <row r="125" spans="2:65" s="10" customFormat="1" ht="19.95" customHeight="1">
      <c r="B125" s="147"/>
      <c r="C125" s="148"/>
      <c r="D125" s="157" t="s">
        <v>143</v>
      </c>
      <c r="E125" s="157"/>
      <c r="F125" s="157"/>
      <c r="G125" s="157"/>
      <c r="H125" s="157"/>
      <c r="I125" s="157"/>
      <c r="J125" s="157"/>
      <c r="K125" s="157"/>
      <c r="L125" s="157"/>
      <c r="M125" s="157"/>
      <c r="N125" s="219">
        <f>BK125</f>
        <v>50000</v>
      </c>
      <c r="O125" s="220"/>
      <c r="P125" s="220"/>
      <c r="Q125" s="220"/>
      <c r="R125" s="150"/>
      <c r="T125" s="151"/>
      <c r="U125" s="148"/>
      <c r="V125" s="148"/>
      <c r="W125" s="152">
        <f>W126</f>
        <v>0</v>
      </c>
      <c r="X125" s="148"/>
      <c r="Y125" s="152">
        <f>Y126</f>
        <v>0</v>
      </c>
      <c r="Z125" s="148"/>
      <c r="AA125" s="153">
        <f>AA126</f>
        <v>0</v>
      </c>
      <c r="AR125" s="154" t="s">
        <v>81</v>
      </c>
      <c r="AT125" s="155" t="s">
        <v>73</v>
      </c>
      <c r="AU125" s="155" t="s">
        <v>81</v>
      </c>
      <c r="AY125" s="154" t="s">
        <v>169</v>
      </c>
      <c r="BK125" s="156">
        <f>BK126</f>
        <v>50000</v>
      </c>
    </row>
    <row r="126" spans="2:65" s="1" customFormat="1" ht="16.5" customHeight="1">
      <c r="B126" s="32"/>
      <c r="C126" s="158" t="s">
        <v>81</v>
      </c>
      <c r="D126" s="158" t="s">
        <v>170</v>
      </c>
      <c r="E126" s="159" t="s">
        <v>171</v>
      </c>
      <c r="F126" s="213" t="s">
        <v>172</v>
      </c>
      <c r="G126" s="213"/>
      <c r="H126" s="213"/>
      <c r="I126" s="213"/>
      <c r="J126" s="160" t="s">
        <v>173</v>
      </c>
      <c r="K126" s="161">
        <v>1</v>
      </c>
      <c r="L126" s="214">
        <v>50000</v>
      </c>
      <c r="M126" s="214"/>
      <c r="N126" s="214">
        <f>ROUND(L126*K126,2)</f>
        <v>50000</v>
      </c>
      <c r="O126" s="214"/>
      <c r="P126" s="214"/>
      <c r="Q126" s="214"/>
      <c r="R126" s="34"/>
      <c r="T126" s="162" t="s">
        <v>20</v>
      </c>
      <c r="U126" s="41" t="s">
        <v>39</v>
      </c>
      <c r="V126" s="163">
        <v>0</v>
      </c>
      <c r="W126" s="163">
        <f>V126*K126</f>
        <v>0</v>
      </c>
      <c r="X126" s="163">
        <v>0</v>
      </c>
      <c r="Y126" s="163">
        <f>X126*K126</f>
        <v>0</v>
      </c>
      <c r="Z126" s="163">
        <v>0</v>
      </c>
      <c r="AA126" s="164">
        <f>Z126*K126</f>
        <v>0</v>
      </c>
      <c r="AR126" s="19" t="s">
        <v>174</v>
      </c>
      <c r="AT126" s="19" t="s">
        <v>170</v>
      </c>
      <c r="AU126" s="19" t="s">
        <v>86</v>
      </c>
      <c r="AY126" s="19" t="s">
        <v>169</v>
      </c>
      <c r="BE126" s="165">
        <f>IF(U126="základní",N126,0)</f>
        <v>50000</v>
      </c>
      <c r="BF126" s="165">
        <f>IF(U126="snížená",N126,0)</f>
        <v>0</v>
      </c>
      <c r="BG126" s="165">
        <f>IF(U126="zákl. přenesená",N126,0)</f>
        <v>0</v>
      </c>
      <c r="BH126" s="165">
        <f>IF(U126="sníž. přenesená",N126,0)</f>
        <v>0</v>
      </c>
      <c r="BI126" s="165">
        <f>IF(U126="nulová",N126,0)</f>
        <v>0</v>
      </c>
      <c r="BJ126" s="19" t="s">
        <v>81</v>
      </c>
      <c r="BK126" s="165">
        <f>ROUND(L126*K126,2)</f>
        <v>50000</v>
      </c>
      <c r="BL126" s="19" t="s">
        <v>174</v>
      </c>
      <c r="BM126" s="19" t="s">
        <v>305</v>
      </c>
    </row>
    <row r="127" spans="2:65" s="10" customFormat="1" ht="29.85" customHeight="1">
      <c r="B127" s="147"/>
      <c r="C127" s="148"/>
      <c r="D127" s="157" t="s">
        <v>144</v>
      </c>
      <c r="E127" s="157"/>
      <c r="F127" s="157"/>
      <c r="G127" s="157"/>
      <c r="H127" s="157"/>
      <c r="I127" s="157"/>
      <c r="J127" s="157"/>
      <c r="K127" s="157"/>
      <c r="L127" s="157"/>
      <c r="M127" s="157"/>
      <c r="N127" s="221">
        <f>BK127</f>
        <v>700000</v>
      </c>
      <c r="O127" s="222"/>
      <c r="P127" s="222"/>
      <c r="Q127" s="222"/>
      <c r="R127" s="150"/>
      <c r="T127" s="151"/>
      <c r="U127" s="148"/>
      <c r="V127" s="148"/>
      <c r="W127" s="152">
        <f>SUM(W128:W129)</f>
        <v>0</v>
      </c>
      <c r="X127" s="148"/>
      <c r="Y127" s="152">
        <f>SUM(Y128:Y129)</f>
        <v>0</v>
      </c>
      <c r="Z127" s="148"/>
      <c r="AA127" s="153">
        <f>SUM(AA128:AA129)</f>
        <v>0</v>
      </c>
      <c r="AR127" s="154" t="s">
        <v>81</v>
      </c>
      <c r="AT127" s="155" t="s">
        <v>73</v>
      </c>
      <c r="AU127" s="155" t="s">
        <v>81</v>
      </c>
      <c r="AY127" s="154" t="s">
        <v>169</v>
      </c>
      <c r="BK127" s="156">
        <f>SUM(BK128:BK129)</f>
        <v>700000</v>
      </c>
    </row>
    <row r="128" spans="2:65" s="1" customFormat="1" ht="25.5" customHeight="1">
      <c r="B128" s="32"/>
      <c r="C128" s="158" t="s">
        <v>86</v>
      </c>
      <c r="D128" s="158" t="s">
        <v>170</v>
      </c>
      <c r="E128" s="159" t="s">
        <v>176</v>
      </c>
      <c r="F128" s="213" t="s">
        <v>177</v>
      </c>
      <c r="G128" s="213"/>
      <c r="H128" s="213"/>
      <c r="I128" s="213"/>
      <c r="J128" s="160" t="s">
        <v>173</v>
      </c>
      <c r="K128" s="161">
        <v>1</v>
      </c>
      <c r="L128" s="214">
        <v>300000</v>
      </c>
      <c r="M128" s="214"/>
      <c r="N128" s="214">
        <f>ROUND(L128*K128,2)</f>
        <v>300000</v>
      </c>
      <c r="O128" s="214"/>
      <c r="P128" s="214"/>
      <c r="Q128" s="214"/>
      <c r="R128" s="34"/>
      <c r="T128" s="162" t="s">
        <v>20</v>
      </c>
      <c r="U128" s="41" t="s">
        <v>39</v>
      </c>
      <c r="V128" s="163">
        <v>0</v>
      </c>
      <c r="W128" s="163">
        <f>V128*K128</f>
        <v>0</v>
      </c>
      <c r="X128" s="163">
        <v>0</v>
      </c>
      <c r="Y128" s="163">
        <f>X128*K128</f>
        <v>0</v>
      </c>
      <c r="Z128" s="163">
        <v>0</v>
      </c>
      <c r="AA128" s="164">
        <f>Z128*K128</f>
        <v>0</v>
      </c>
      <c r="AR128" s="19" t="s">
        <v>174</v>
      </c>
      <c r="AT128" s="19" t="s">
        <v>170</v>
      </c>
      <c r="AU128" s="19" t="s">
        <v>86</v>
      </c>
      <c r="AY128" s="19" t="s">
        <v>169</v>
      </c>
      <c r="BE128" s="165">
        <f>IF(U128="základní",N128,0)</f>
        <v>300000</v>
      </c>
      <c r="BF128" s="165">
        <f>IF(U128="snížená",N128,0)</f>
        <v>0</v>
      </c>
      <c r="BG128" s="165">
        <f>IF(U128="zákl. přenesená",N128,0)</f>
        <v>0</v>
      </c>
      <c r="BH128" s="165">
        <f>IF(U128="sníž. přenesená",N128,0)</f>
        <v>0</v>
      </c>
      <c r="BI128" s="165">
        <f>IF(U128="nulová",N128,0)</f>
        <v>0</v>
      </c>
      <c r="BJ128" s="19" t="s">
        <v>81</v>
      </c>
      <c r="BK128" s="165">
        <f>ROUND(L128*K128,2)</f>
        <v>300000</v>
      </c>
      <c r="BL128" s="19" t="s">
        <v>174</v>
      </c>
      <c r="BM128" s="19" t="s">
        <v>306</v>
      </c>
    </row>
    <row r="129" spans="2:65" s="1" customFormat="1" ht="16.5" customHeight="1">
      <c r="B129" s="32"/>
      <c r="C129" s="158" t="s">
        <v>179</v>
      </c>
      <c r="D129" s="158" t="s">
        <v>170</v>
      </c>
      <c r="E129" s="159" t="s">
        <v>180</v>
      </c>
      <c r="F129" s="213" t="s">
        <v>181</v>
      </c>
      <c r="G129" s="213"/>
      <c r="H129" s="213"/>
      <c r="I129" s="213"/>
      <c r="J129" s="160" t="s">
        <v>173</v>
      </c>
      <c r="K129" s="161">
        <v>1</v>
      </c>
      <c r="L129" s="214">
        <v>400000</v>
      </c>
      <c r="M129" s="214"/>
      <c r="N129" s="214">
        <f>ROUND(L129*K129,2)</f>
        <v>400000</v>
      </c>
      <c r="O129" s="214"/>
      <c r="P129" s="214"/>
      <c r="Q129" s="214"/>
      <c r="R129" s="34"/>
      <c r="T129" s="162" t="s">
        <v>20</v>
      </c>
      <c r="U129" s="41" t="s">
        <v>39</v>
      </c>
      <c r="V129" s="163">
        <v>0</v>
      </c>
      <c r="W129" s="163">
        <f>V129*K129</f>
        <v>0</v>
      </c>
      <c r="X129" s="163">
        <v>0</v>
      </c>
      <c r="Y129" s="163">
        <f>X129*K129</f>
        <v>0</v>
      </c>
      <c r="Z129" s="163">
        <v>0</v>
      </c>
      <c r="AA129" s="164">
        <f>Z129*K129</f>
        <v>0</v>
      </c>
      <c r="AR129" s="19" t="s">
        <v>174</v>
      </c>
      <c r="AT129" s="19" t="s">
        <v>170</v>
      </c>
      <c r="AU129" s="19" t="s">
        <v>86</v>
      </c>
      <c r="AY129" s="19" t="s">
        <v>169</v>
      </c>
      <c r="BE129" s="165">
        <f>IF(U129="základní",N129,0)</f>
        <v>400000</v>
      </c>
      <c r="BF129" s="165">
        <f>IF(U129="snížená",N129,0)</f>
        <v>0</v>
      </c>
      <c r="BG129" s="165">
        <f>IF(U129="zákl. přenesená",N129,0)</f>
        <v>0</v>
      </c>
      <c r="BH129" s="165">
        <f>IF(U129="sníž. přenesená",N129,0)</f>
        <v>0</v>
      </c>
      <c r="BI129" s="165">
        <f>IF(U129="nulová",N129,0)</f>
        <v>0</v>
      </c>
      <c r="BJ129" s="19" t="s">
        <v>81</v>
      </c>
      <c r="BK129" s="165">
        <f>ROUND(L129*K129,2)</f>
        <v>400000</v>
      </c>
      <c r="BL129" s="19" t="s">
        <v>174</v>
      </c>
      <c r="BM129" s="19" t="s">
        <v>307</v>
      </c>
    </row>
    <row r="130" spans="2:65" s="10" customFormat="1" ht="29.85" customHeight="1">
      <c r="B130" s="147"/>
      <c r="C130" s="148"/>
      <c r="D130" s="157" t="s">
        <v>145</v>
      </c>
      <c r="E130" s="157"/>
      <c r="F130" s="157"/>
      <c r="G130" s="157"/>
      <c r="H130" s="157"/>
      <c r="I130" s="157"/>
      <c r="J130" s="157"/>
      <c r="K130" s="157"/>
      <c r="L130" s="157"/>
      <c r="M130" s="157"/>
      <c r="N130" s="221">
        <f>BK130</f>
        <v>1850000</v>
      </c>
      <c r="O130" s="222"/>
      <c r="P130" s="222"/>
      <c r="Q130" s="222"/>
      <c r="R130" s="150"/>
      <c r="T130" s="151"/>
      <c r="U130" s="148"/>
      <c r="V130" s="148"/>
      <c r="W130" s="152">
        <f>SUM(W131:W134)</f>
        <v>0</v>
      </c>
      <c r="X130" s="148"/>
      <c r="Y130" s="152">
        <f>SUM(Y131:Y134)</f>
        <v>0</v>
      </c>
      <c r="Z130" s="148"/>
      <c r="AA130" s="153">
        <f>SUM(AA131:AA134)</f>
        <v>0</v>
      </c>
      <c r="AR130" s="154" t="s">
        <v>81</v>
      </c>
      <c r="AT130" s="155" t="s">
        <v>73</v>
      </c>
      <c r="AU130" s="155" t="s">
        <v>81</v>
      </c>
      <c r="AY130" s="154" t="s">
        <v>169</v>
      </c>
      <c r="BK130" s="156">
        <f>SUM(BK131:BK134)</f>
        <v>1850000</v>
      </c>
    </row>
    <row r="131" spans="2:65" s="1" customFormat="1" ht="16.5" customHeight="1">
      <c r="B131" s="32"/>
      <c r="C131" s="158" t="s">
        <v>174</v>
      </c>
      <c r="D131" s="158" t="s">
        <v>170</v>
      </c>
      <c r="E131" s="159" t="s">
        <v>183</v>
      </c>
      <c r="F131" s="213" t="s">
        <v>184</v>
      </c>
      <c r="G131" s="213"/>
      <c r="H131" s="213"/>
      <c r="I131" s="213"/>
      <c r="J131" s="160" t="s">
        <v>173</v>
      </c>
      <c r="K131" s="161">
        <v>0.5</v>
      </c>
      <c r="L131" s="214">
        <v>750000</v>
      </c>
      <c r="M131" s="214"/>
      <c r="N131" s="214">
        <f>ROUND(L131*K131,2)</f>
        <v>375000</v>
      </c>
      <c r="O131" s="214"/>
      <c r="P131" s="214"/>
      <c r="Q131" s="214"/>
      <c r="R131" s="34"/>
      <c r="T131" s="162" t="s">
        <v>20</v>
      </c>
      <c r="U131" s="41" t="s">
        <v>39</v>
      </c>
      <c r="V131" s="163">
        <v>0</v>
      </c>
      <c r="W131" s="163">
        <f>V131*K131</f>
        <v>0</v>
      </c>
      <c r="X131" s="163">
        <v>0</v>
      </c>
      <c r="Y131" s="163">
        <f>X131*K131</f>
        <v>0</v>
      </c>
      <c r="Z131" s="163">
        <v>0</v>
      </c>
      <c r="AA131" s="164">
        <f>Z131*K131</f>
        <v>0</v>
      </c>
      <c r="AR131" s="19" t="s">
        <v>174</v>
      </c>
      <c r="AT131" s="19" t="s">
        <v>170</v>
      </c>
      <c r="AU131" s="19" t="s">
        <v>86</v>
      </c>
      <c r="AY131" s="19" t="s">
        <v>169</v>
      </c>
      <c r="BE131" s="165">
        <f>IF(U131="základní",N131,0)</f>
        <v>375000</v>
      </c>
      <c r="BF131" s="165">
        <f>IF(U131="snížená",N131,0)</f>
        <v>0</v>
      </c>
      <c r="BG131" s="165">
        <f>IF(U131="zákl. přenesená",N131,0)</f>
        <v>0</v>
      </c>
      <c r="BH131" s="165">
        <f>IF(U131="sníž. přenesená",N131,0)</f>
        <v>0</v>
      </c>
      <c r="BI131" s="165">
        <f>IF(U131="nulová",N131,0)</f>
        <v>0</v>
      </c>
      <c r="BJ131" s="19" t="s">
        <v>81</v>
      </c>
      <c r="BK131" s="165">
        <f>ROUND(L131*K131,2)</f>
        <v>375000</v>
      </c>
      <c r="BL131" s="19" t="s">
        <v>174</v>
      </c>
      <c r="BM131" s="19" t="s">
        <v>308</v>
      </c>
    </row>
    <row r="132" spans="2:65" s="1" customFormat="1" ht="51" customHeight="1">
      <c r="B132" s="32"/>
      <c r="C132" s="158" t="s">
        <v>186</v>
      </c>
      <c r="D132" s="158" t="s">
        <v>170</v>
      </c>
      <c r="E132" s="159" t="s">
        <v>187</v>
      </c>
      <c r="F132" s="213" t="s">
        <v>188</v>
      </c>
      <c r="G132" s="213"/>
      <c r="H132" s="213"/>
      <c r="I132" s="213"/>
      <c r="J132" s="160" t="s">
        <v>189</v>
      </c>
      <c r="K132" s="161">
        <v>2</v>
      </c>
      <c r="L132" s="214">
        <v>600000</v>
      </c>
      <c r="M132" s="214"/>
      <c r="N132" s="214">
        <f>ROUND(L132*K132,2)</f>
        <v>1200000</v>
      </c>
      <c r="O132" s="214"/>
      <c r="P132" s="214"/>
      <c r="Q132" s="214"/>
      <c r="R132" s="34"/>
      <c r="T132" s="162" t="s">
        <v>20</v>
      </c>
      <c r="U132" s="41" t="s">
        <v>39</v>
      </c>
      <c r="V132" s="163">
        <v>0</v>
      </c>
      <c r="W132" s="163">
        <f>V132*K132</f>
        <v>0</v>
      </c>
      <c r="X132" s="163">
        <v>0</v>
      </c>
      <c r="Y132" s="163">
        <f>X132*K132</f>
        <v>0</v>
      </c>
      <c r="Z132" s="163">
        <v>0</v>
      </c>
      <c r="AA132" s="164">
        <f>Z132*K132</f>
        <v>0</v>
      </c>
      <c r="AR132" s="19" t="s">
        <v>174</v>
      </c>
      <c r="AT132" s="19" t="s">
        <v>170</v>
      </c>
      <c r="AU132" s="19" t="s">
        <v>86</v>
      </c>
      <c r="AY132" s="19" t="s">
        <v>169</v>
      </c>
      <c r="BE132" s="165">
        <f>IF(U132="základní",N132,0)</f>
        <v>1200000</v>
      </c>
      <c r="BF132" s="165">
        <f>IF(U132="snížená",N132,0)</f>
        <v>0</v>
      </c>
      <c r="BG132" s="165">
        <f>IF(U132="zákl. přenesená",N132,0)</f>
        <v>0</v>
      </c>
      <c r="BH132" s="165">
        <f>IF(U132="sníž. přenesená",N132,0)</f>
        <v>0</v>
      </c>
      <c r="BI132" s="165">
        <f>IF(U132="nulová",N132,0)</f>
        <v>0</v>
      </c>
      <c r="BJ132" s="19" t="s">
        <v>81</v>
      </c>
      <c r="BK132" s="165">
        <f>ROUND(L132*K132,2)</f>
        <v>1200000</v>
      </c>
      <c r="BL132" s="19" t="s">
        <v>174</v>
      </c>
      <c r="BM132" s="19" t="s">
        <v>309</v>
      </c>
    </row>
    <row r="133" spans="2:65" s="1" customFormat="1" ht="25.5" customHeight="1">
      <c r="B133" s="32"/>
      <c r="C133" s="158" t="s">
        <v>191</v>
      </c>
      <c r="D133" s="158" t="s">
        <v>170</v>
      </c>
      <c r="E133" s="159" t="s">
        <v>192</v>
      </c>
      <c r="F133" s="213" t="s">
        <v>193</v>
      </c>
      <c r="G133" s="213"/>
      <c r="H133" s="213"/>
      <c r="I133" s="213"/>
      <c r="J133" s="160" t="s">
        <v>189</v>
      </c>
      <c r="K133" s="161">
        <v>1</v>
      </c>
      <c r="L133" s="214">
        <v>150000</v>
      </c>
      <c r="M133" s="214"/>
      <c r="N133" s="214">
        <f>ROUND(L133*K133,2)</f>
        <v>150000</v>
      </c>
      <c r="O133" s="214"/>
      <c r="P133" s="214"/>
      <c r="Q133" s="214"/>
      <c r="R133" s="34"/>
      <c r="T133" s="162" t="s">
        <v>20</v>
      </c>
      <c r="U133" s="41" t="s">
        <v>39</v>
      </c>
      <c r="V133" s="163">
        <v>0</v>
      </c>
      <c r="W133" s="163">
        <f>V133*K133</f>
        <v>0</v>
      </c>
      <c r="X133" s="163">
        <v>0</v>
      </c>
      <c r="Y133" s="163">
        <f>X133*K133</f>
        <v>0</v>
      </c>
      <c r="Z133" s="163">
        <v>0</v>
      </c>
      <c r="AA133" s="164">
        <f>Z133*K133</f>
        <v>0</v>
      </c>
      <c r="AR133" s="19" t="s">
        <v>174</v>
      </c>
      <c r="AT133" s="19" t="s">
        <v>170</v>
      </c>
      <c r="AU133" s="19" t="s">
        <v>86</v>
      </c>
      <c r="AY133" s="19" t="s">
        <v>169</v>
      </c>
      <c r="BE133" s="165">
        <f>IF(U133="základní",N133,0)</f>
        <v>150000</v>
      </c>
      <c r="BF133" s="165">
        <f>IF(U133="snížená",N133,0)</f>
        <v>0</v>
      </c>
      <c r="BG133" s="165">
        <f>IF(U133="zákl. přenesená",N133,0)</f>
        <v>0</v>
      </c>
      <c r="BH133" s="165">
        <f>IF(U133="sníž. přenesená",N133,0)</f>
        <v>0</v>
      </c>
      <c r="BI133" s="165">
        <f>IF(U133="nulová",N133,0)</f>
        <v>0</v>
      </c>
      <c r="BJ133" s="19" t="s">
        <v>81</v>
      </c>
      <c r="BK133" s="165">
        <f>ROUND(L133*K133,2)</f>
        <v>150000</v>
      </c>
      <c r="BL133" s="19" t="s">
        <v>174</v>
      </c>
      <c r="BM133" s="19" t="s">
        <v>310</v>
      </c>
    </row>
    <row r="134" spans="2:65" s="1" customFormat="1" ht="16.5" customHeight="1">
      <c r="B134" s="32"/>
      <c r="C134" s="158" t="s">
        <v>195</v>
      </c>
      <c r="D134" s="158" t="s">
        <v>170</v>
      </c>
      <c r="E134" s="159" t="s">
        <v>196</v>
      </c>
      <c r="F134" s="213" t="s">
        <v>197</v>
      </c>
      <c r="G134" s="213"/>
      <c r="H134" s="213"/>
      <c r="I134" s="213"/>
      <c r="J134" s="160" t="s">
        <v>198</v>
      </c>
      <c r="K134" s="161">
        <v>125</v>
      </c>
      <c r="L134" s="214">
        <v>1000</v>
      </c>
      <c r="M134" s="214"/>
      <c r="N134" s="214">
        <f>ROUND(L134*K134,2)</f>
        <v>125000</v>
      </c>
      <c r="O134" s="214"/>
      <c r="P134" s="214"/>
      <c r="Q134" s="214"/>
      <c r="R134" s="34"/>
      <c r="T134" s="162" t="s">
        <v>20</v>
      </c>
      <c r="U134" s="41" t="s">
        <v>39</v>
      </c>
      <c r="V134" s="163">
        <v>0</v>
      </c>
      <c r="W134" s="163">
        <f>V134*K134</f>
        <v>0</v>
      </c>
      <c r="X134" s="163">
        <v>0</v>
      </c>
      <c r="Y134" s="163">
        <f>X134*K134</f>
        <v>0</v>
      </c>
      <c r="Z134" s="163">
        <v>0</v>
      </c>
      <c r="AA134" s="164">
        <f>Z134*K134</f>
        <v>0</v>
      </c>
      <c r="AR134" s="19" t="s">
        <v>174</v>
      </c>
      <c r="AT134" s="19" t="s">
        <v>170</v>
      </c>
      <c r="AU134" s="19" t="s">
        <v>86</v>
      </c>
      <c r="AY134" s="19" t="s">
        <v>169</v>
      </c>
      <c r="BE134" s="165">
        <f>IF(U134="základní",N134,0)</f>
        <v>125000</v>
      </c>
      <c r="BF134" s="165">
        <f>IF(U134="snížená",N134,0)</f>
        <v>0</v>
      </c>
      <c r="BG134" s="165">
        <f>IF(U134="zákl. přenesená",N134,0)</f>
        <v>0</v>
      </c>
      <c r="BH134" s="165">
        <f>IF(U134="sníž. přenesená",N134,0)</f>
        <v>0</v>
      </c>
      <c r="BI134" s="165">
        <f>IF(U134="nulová",N134,0)</f>
        <v>0</v>
      </c>
      <c r="BJ134" s="19" t="s">
        <v>81</v>
      </c>
      <c r="BK134" s="165">
        <f>ROUND(L134*K134,2)</f>
        <v>125000</v>
      </c>
      <c r="BL134" s="19" t="s">
        <v>174</v>
      </c>
      <c r="BM134" s="19" t="s">
        <v>311</v>
      </c>
    </row>
    <row r="135" spans="2:65" s="10" customFormat="1" ht="29.85" customHeight="1">
      <c r="B135" s="147"/>
      <c r="C135" s="148"/>
      <c r="D135" s="157" t="s">
        <v>146</v>
      </c>
      <c r="E135" s="157"/>
      <c r="F135" s="157"/>
      <c r="G135" s="157"/>
      <c r="H135" s="157"/>
      <c r="I135" s="157"/>
      <c r="J135" s="157"/>
      <c r="K135" s="157"/>
      <c r="L135" s="157"/>
      <c r="M135" s="157"/>
      <c r="N135" s="221">
        <f>BK135</f>
        <v>1000000</v>
      </c>
      <c r="O135" s="222"/>
      <c r="P135" s="222"/>
      <c r="Q135" s="222"/>
      <c r="R135" s="150"/>
      <c r="T135" s="151"/>
      <c r="U135" s="148"/>
      <c r="V135" s="148"/>
      <c r="W135" s="152">
        <f>SUM(W136:W137)</f>
        <v>0</v>
      </c>
      <c r="X135" s="148"/>
      <c r="Y135" s="152">
        <f>SUM(Y136:Y137)</f>
        <v>0</v>
      </c>
      <c r="Z135" s="148"/>
      <c r="AA135" s="153">
        <f>SUM(AA136:AA137)</f>
        <v>0</v>
      </c>
      <c r="AR135" s="154" t="s">
        <v>81</v>
      </c>
      <c r="AT135" s="155" t="s">
        <v>73</v>
      </c>
      <c r="AU135" s="155" t="s">
        <v>81</v>
      </c>
      <c r="AY135" s="154" t="s">
        <v>169</v>
      </c>
      <c r="BK135" s="156">
        <f>SUM(BK136:BK137)</f>
        <v>1000000</v>
      </c>
    </row>
    <row r="136" spans="2:65" s="1" customFormat="1" ht="16.5" customHeight="1">
      <c r="B136" s="32"/>
      <c r="C136" s="158" t="s">
        <v>200</v>
      </c>
      <c r="D136" s="158" t="s">
        <v>170</v>
      </c>
      <c r="E136" s="159" t="s">
        <v>201</v>
      </c>
      <c r="F136" s="213" t="s">
        <v>202</v>
      </c>
      <c r="G136" s="213"/>
      <c r="H136" s="213"/>
      <c r="I136" s="213"/>
      <c r="J136" s="160" t="s">
        <v>173</v>
      </c>
      <c r="K136" s="161">
        <v>1</v>
      </c>
      <c r="L136" s="214">
        <v>450000</v>
      </c>
      <c r="M136" s="214"/>
      <c r="N136" s="214">
        <f>ROUND(L136*K136,2)</f>
        <v>450000</v>
      </c>
      <c r="O136" s="214"/>
      <c r="P136" s="214"/>
      <c r="Q136" s="214"/>
      <c r="R136" s="34"/>
      <c r="T136" s="162" t="s">
        <v>20</v>
      </c>
      <c r="U136" s="41" t="s">
        <v>39</v>
      </c>
      <c r="V136" s="163">
        <v>0</v>
      </c>
      <c r="W136" s="163">
        <f>V136*K136</f>
        <v>0</v>
      </c>
      <c r="X136" s="163">
        <v>0</v>
      </c>
      <c r="Y136" s="163">
        <f>X136*K136</f>
        <v>0</v>
      </c>
      <c r="Z136" s="163">
        <v>0</v>
      </c>
      <c r="AA136" s="164">
        <f>Z136*K136</f>
        <v>0</v>
      </c>
      <c r="AR136" s="19" t="s">
        <v>174</v>
      </c>
      <c r="AT136" s="19" t="s">
        <v>170</v>
      </c>
      <c r="AU136" s="19" t="s">
        <v>86</v>
      </c>
      <c r="AY136" s="19" t="s">
        <v>169</v>
      </c>
      <c r="BE136" s="165">
        <f>IF(U136="základní",N136,0)</f>
        <v>450000</v>
      </c>
      <c r="BF136" s="165">
        <f>IF(U136="snížená",N136,0)</f>
        <v>0</v>
      </c>
      <c r="BG136" s="165">
        <f>IF(U136="zákl. přenesená",N136,0)</f>
        <v>0</v>
      </c>
      <c r="BH136" s="165">
        <f>IF(U136="sníž. přenesená",N136,0)</f>
        <v>0</v>
      </c>
      <c r="BI136" s="165">
        <f>IF(U136="nulová",N136,0)</f>
        <v>0</v>
      </c>
      <c r="BJ136" s="19" t="s">
        <v>81</v>
      </c>
      <c r="BK136" s="165">
        <f>ROUND(L136*K136,2)</f>
        <v>450000</v>
      </c>
      <c r="BL136" s="19" t="s">
        <v>174</v>
      </c>
      <c r="BM136" s="19" t="s">
        <v>312</v>
      </c>
    </row>
    <row r="137" spans="2:65" s="1" customFormat="1" ht="25.5" customHeight="1">
      <c r="B137" s="32"/>
      <c r="C137" s="158" t="s">
        <v>204</v>
      </c>
      <c r="D137" s="158" t="s">
        <v>170</v>
      </c>
      <c r="E137" s="159" t="s">
        <v>205</v>
      </c>
      <c r="F137" s="213" t="s">
        <v>206</v>
      </c>
      <c r="G137" s="213"/>
      <c r="H137" s="213"/>
      <c r="I137" s="213"/>
      <c r="J137" s="160" t="s">
        <v>173</v>
      </c>
      <c r="K137" s="161">
        <v>1</v>
      </c>
      <c r="L137" s="214">
        <v>550000</v>
      </c>
      <c r="M137" s="214"/>
      <c r="N137" s="214">
        <f>ROUND(L137*K137,2)</f>
        <v>550000</v>
      </c>
      <c r="O137" s="214"/>
      <c r="P137" s="214"/>
      <c r="Q137" s="214"/>
      <c r="R137" s="34"/>
      <c r="T137" s="162" t="s">
        <v>20</v>
      </c>
      <c r="U137" s="41" t="s">
        <v>39</v>
      </c>
      <c r="V137" s="163">
        <v>0</v>
      </c>
      <c r="W137" s="163">
        <f>V137*K137</f>
        <v>0</v>
      </c>
      <c r="X137" s="163">
        <v>0</v>
      </c>
      <c r="Y137" s="163">
        <f>X137*K137</f>
        <v>0</v>
      </c>
      <c r="Z137" s="163">
        <v>0</v>
      </c>
      <c r="AA137" s="164">
        <f>Z137*K137</f>
        <v>0</v>
      </c>
      <c r="AR137" s="19" t="s">
        <v>174</v>
      </c>
      <c r="AT137" s="19" t="s">
        <v>170</v>
      </c>
      <c r="AU137" s="19" t="s">
        <v>86</v>
      </c>
      <c r="AY137" s="19" t="s">
        <v>169</v>
      </c>
      <c r="BE137" s="165">
        <f>IF(U137="základní",N137,0)</f>
        <v>550000</v>
      </c>
      <c r="BF137" s="165">
        <f>IF(U137="snížená",N137,0)</f>
        <v>0</v>
      </c>
      <c r="BG137" s="165">
        <f>IF(U137="zákl. přenesená",N137,0)</f>
        <v>0</v>
      </c>
      <c r="BH137" s="165">
        <f>IF(U137="sníž. přenesená",N137,0)</f>
        <v>0</v>
      </c>
      <c r="BI137" s="165">
        <f>IF(U137="nulová",N137,0)</f>
        <v>0</v>
      </c>
      <c r="BJ137" s="19" t="s">
        <v>81</v>
      </c>
      <c r="BK137" s="165">
        <f>ROUND(L137*K137,2)</f>
        <v>550000</v>
      </c>
      <c r="BL137" s="19" t="s">
        <v>174</v>
      </c>
      <c r="BM137" s="19" t="s">
        <v>313</v>
      </c>
    </row>
    <row r="138" spans="2:65" s="10" customFormat="1" ht="29.85" customHeight="1">
      <c r="B138" s="147"/>
      <c r="C138" s="148"/>
      <c r="D138" s="157" t="s">
        <v>147</v>
      </c>
      <c r="E138" s="157"/>
      <c r="F138" s="157"/>
      <c r="G138" s="157"/>
      <c r="H138" s="157"/>
      <c r="I138" s="157"/>
      <c r="J138" s="157"/>
      <c r="K138" s="157"/>
      <c r="L138" s="157"/>
      <c r="M138" s="157"/>
      <c r="N138" s="221">
        <f>BK138</f>
        <v>175000</v>
      </c>
      <c r="O138" s="222"/>
      <c r="P138" s="222"/>
      <c r="Q138" s="222"/>
      <c r="R138" s="150"/>
      <c r="T138" s="151"/>
      <c r="U138" s="148"/>
      <c r="V138" s="148"/>
      <c r="W138" s="152">
        <f>W139</f>
        <v>0</v>
      </c>
      <c r="X138" s="148"/>
      <c r="Y138" s="152">
        <f>Y139</f>
        <v>0</v>
      </c>
      <c r="Z138" s="148"/>
      <c r="AA138" s="153">
        <f>AA139</f>
        <v>0</v>
      </c>
      <c r="AR138" s="154" t="s">
        <v>81</v>
      </c>
      <c r="AT138" s="155" t="s">
        <v>73</v>
      </c>
      <c r="AU138" s="155" t="s">
        <v>81</v>
      </c>
      <c r="AY138" s="154" t="s">
        <v>169</v>
      </c>
      <c r="BK138" s="156">
        <f>BK139</f>
        <v>175000</v>
      </c>
    </row>
    <row r="139" spans="2:65" s="1" customFormat="1" ht="38.25" customHeight="1">
      <c r="B139" s="32"/>
      <c r="C139" s="158" t="s">
        <v>208</v>
      </c>
      <c r="D139" s="158" t="s">
        <v>170</v>
      </c>
      <c r="E139" s="159" t="s">
        <v>218</v>
      </c>
      <c r="F139" s="213" t="s">
        <v>261</v>
      </c>
      <c r="G139" s="213"/>
      <c r="H139" s="213"/>
      <c r="I139" s="213"/>
      <c r="J139" s="160" t="s">
        <v>173</v>
      </c>
      <c r="K139" s="161">
        <v>1</v>
      </c>
      <c r="L139" s="214">
        <v>175000</v>
      </c>
      <c r="M139" s="214"/>
      <c r="N139" s="214">
        <f>ROUND(L139*K139,2)</f>
        <v>175000</v>
      </c>
      <c r="O139" s="214"/>
      <c r="P139" s="214"/>
      <c r="Q139" s="214"/>
      <c r="R139" s="34"/>
      <c r="T139" s="162" t="s">
        <v>20</v>
      </c>
      <c r="U139" s="41" t="s">
        <v>39</v>
      </c>
      <c r="V139" s="163">
        <v>0</v>
      </c>
      <c r="W139" s="163">
        <f>V139*K139</f>
        <v>0</v>
      </c>
      <c r="X139" s="163">
        <v>0</v>
      </c>
      <c r="Y139" s="163">
        <f>X139*K139</f>
        <v>0</v>
      </c>
      <c r="Z139" s="163">
        <v>0</v>
      </c>
      <c r="AA139" s="164">
        <f>Z139*K139</f>
        <v>0</v>
      </c>
      <c r="AR139" s="19" t="s">
        <v>174</v>
      </c>
      <c r="AT139" s="19" t="s">
        <v>170</v>
      </c>
      <c r="AU139" s="19" t="s">
        <v>86</v>
      </c>
      <c r="AY139" s="19" t="s">
        <v>169</v>
      </c>
      <c r="BE139" s="165">
        <f>IF(U139="základní",N139,0)</f>
        <v>175000</v>
      </c>
      <c r="BF139" s="165">
        <f>IF(U139="snížená",N139,0)</f>
        <v>0</v>
      </c>
      <c r="BG139" s="165">
        <f>IF(U139="zákl. přenesená",N139,0)</f>
        <v>0</v>
      </c>
      <c r="BH139" s="165">
        <f>IF(U139="sníž. přenesená",N139,0)</f>
        <v>0</v>
      </c>
      <c r="BI139" s="165">
        <f>IF(U139="nulová",N139,0)</f>
        <v>0</v>
      </c>
      <c r="BJ139" s="19" t="s">
        <v>81</v>
      </c>
      <c r="BK139" s="165">
        <f>ROUND(L139*K139,2)</f>
        <v>175000</v>
      </c>
      <c r="BL139" s="19" t="s">
        <v>174</v>
      </c>
      <c r="BM139" s="19" t="s">
        <v>314</v>
      </c>
    </row>
    <row r="140" spans="2:65" s="10" customFormat="1" ht="37.35" customHeight="1">
      <c r="B140" s="147"/>
      <c r="C140" s="148"/>
      <c r="D140" s="149" t="s">
        <v>148</v>
      </c>
      <c r="E140" s="149"/>
      <c r="F140" s="149"/>
      <c r="G140" s="149"/>
      <c r="H140" s="149"/>
      <c r="I140" s="149"/>
      <c r="J140" s="149"/>
      <c r="K140" s="149"/>
      <c r="L140" s="149"/>
      <c r="M140" s="149"/>
      <c r="N140" s="223">
        <f>BK140</f>
        <v>630000</v>
      </c>
      <c r="O140" s="224"/>
      <c r="P140" s="224"/>
      <c r="Q140" s="224"/>
      <c r="R140" s="150"/>
      <c r="T140" s="151"/>
      <c r="U140" s="148"/>
      <c r="V140" s="148"/>
      <c r="W140" s="152">
        <f>W141+W143+W145+W148+W150</f>
        <v>0</v>
      </c>
      <c r="X140" s="148"/>
      <c r="Y140" s="152">
        <f>Y141+Y143+Y145+Y148+Y150</f>
        <v>0</v>
      </c>
      <c r="Z140" s="148"/>
      <c r="AA140" s="153">
        <f>AA141+AA143+AA145+AA148+AA150</f>
        <v>0</v>
      </c>
      <c r="AR140" s="154" t="s">
        <v>86</v>
      </c>
      <c r="AT140" s="155" t="s">
        <v>73</v>
      </c>
      <c r="AU140" s="155" t="s">
        <v>74</v>
      </c>
      <c r="AY140" s="154" t="s">
        <v>169</v>
      </c>
      <c r="BK140" s="156">
        <f>BK141+BK143+BK145+BK148+BK150</f>
        <v>630000</v>
      </c>
    </row>
    <row r="141" spans="2:65" s="10" customFormat="1" ht="19.95" customHeight="1">
      <c r="B141" s="147"/>
      <c r="C141" s="148"/>
      <c r="D141" s="157" t="s">
        <v>149</v>
      </c>
      <c r="E141" s="157"/>
      <c r="F141" s="157"/>
      <c r="G141" s="157"/>
      <c r="H141" s="157"/>
      <c r="I141" s="157"/>
      <c r="J141" s="157"/>
      <c r="K141" s="157"/>
      <c r="L141" s="157"/>
      <c r="M141" s="157"/>
      <c r="N141" s="219">
        <f>BK141</f>
        <v>50000</v>
      </c>
      <c r="O141" s="220"/>
      <c r="P141" s="220"/>
      <c r="Q141" s="220"/>
      <c r="R141" s="150"/>
      <c r="T141" s="151"/>
      <c r="U141" s="148"/>
      <c r="V141" s="148"/>
      <c r="W141" s="152">
        <f>W142</f>
        <v>0</v>
      </c>
      <c r="X141" s="148"/>
      <c r="Y141" s="152">
        <f>Y142</f>
        <v>0</v>
      </c>
      <c r="Z141" s="148"/>
      <c r="AA141" s="153">
        <f>AA142</f>
        <v>0</v>
      </c>
      <c r="AR141" s="154" t="s">
        <v>86</v>
      </c>
      <c r="AT141" s="155" t="s">
        <v>73</v>
      </c>
      <c r="AU141" s="155" t="s">
        <v>81</v>
      </c>
      <c r="AY141" s="154" t="s">
        <v>169</v>
      </c>
      <c r="BK141" s="156">
        <f>BK142</f>
        <v>50000</v>
      </c>
    </row>
    <row r="142" spans="2:65" s="1" customFormat="1" ht="25.5" customHeight="1">
      <c r="B142" s="32"/>
      <c r="C142" s="158" t="s">
        <v>212</v>
      </c>
      <c r="D142" s="158" t="s">
        <v>170</v>
      </c>
      <c r="E142" s="159" t="s">
        <v>226</v>
      </c>
      <c r="F142" s="213" t="s">
        <v>227</v>
      </c>
      <c r="G142" s="213"/>
      <c r="H142" s="213"/>
      <c r="I142" s="213"/>
      <c r="J142" s="160" t="s">
        <v>173</v>
      </c>
      <c r="K142" s="161">
        <v>1</v>
      </c>
      <c r="L142" s="214">
        <v>50000</v>
      </c>
      <c r="M142" s="214"/>
      <c r="N142" s="214">
        <f>ROUND(L142*K142,2)</f>
        <v>50000</v>
      </c>
      <c r="O142" s="214"/>
      <c r="P142" s="214"/>
      <c r="Q142" s="214"/>
      <c r="R142" s="34"/>
      <c r="T142" s="162" t="s">
        <v>20</v>
      </c>
      <c r="U142" s="41" t="s">
        <v>39</v>
      </c>
      <c r="V142" s="163">
        <v>0</v>
      </c>
      <c r="W142" s="163">
        <f>V142*K142</f>
        <v>0</v>
      </c>
      <c r="X142" s="163">
        <v>0</v>
      </c>
      <c r="Y142" s="163">
        <f>X142*K142</f>
        <v>0</v>
      </c>
      <c r="Z142" s="163">
        <v>0</v>
      </c>
      <c r="AA142" s="164">
        <f>Z142*K142</f>
        <v>0</v>
      </c>
      <c r="AR142" s="19" t="s">
        <v>228</v>
      </c>
      <c r="AT142" s="19" t="s">
        <v>170</v>
      </c>
      <c r="AU142" s="19" t="s">
        <v>86</v>
      </c>
      <c r="AY142" s="19" t="s">
        <v>169</v>
      </c>
      <c r="BE142" s="165">
        <f>IF(U142="základní",N142,0)</f>
        <v>50000</v>
      </c>
      <c r="BF142" s="165">
        <f>IF(U142="snížená",N142,0)</f>
        <v>0</v>
      </c>
      <c r="BG142" s="165">
        <f>IF(U142="zákl. přenesená",N142,0)</f>
        <v>0</v>
      </c>
      <c r="BH142" s="165">
        <f>IF(U142="sníž. přenesená",N142,0)</f>
        <v>0</v>
      </c>
      <c r="BI142" s="165">
        <f>IF(U142="nulová",N142,0)</f>
        <v>0</v>
      </c>
      <c r="BJ142" s="19" t="s">
        <v>81</v>
      </c>
      <c r="BK142" s="165">
        <f>ROUND(L142*K142,2)</f>
        <v>50000</v>
      </c>
      <c r="BL142" s="19" t="s">
        <v>228</v>
      </c>
      <c r="BM142" s="19" t="s">
        <v>315</v>
      </c>
    </row>
    <row r="143" spans="2:65" s="10" customFormat="1" ht="29.85" customHeight="1">
      <c r="B143" s="147"/>
      <c r="C143" s="148"/>
      <c r="D143" s="157" t="s">
        <v>150</v>
      </c>
      <c r="E143" s="157"/>
      <c r="F143" s="157"/>
      <c r="G143" s="157"/>
      <c r="H143" s="157"/>
      <c r="I143" s="157"/>
      <c r="J143" s="157"/>
      <c r="K143" s="157"/>
      <c r="L143" s="157"/>
      <c r="M143" s="157"/>
      <c r="N143" s="221">
        <f>BK143</f>
        <v>150000</v>
      </c>
      <c r="O143" s="222"/>
      <c r="P143" s="222"/>
      <c r="Q143" s="222"/>
      <c r="R143" s="150"/>
      <c r="T143" s="151"/>
      <c r="U143" s="148"/>
      <c r="V143" s="148"/>
      <c r="W143" s="152">
        <f>W144</f>
        <v>0</v>
      </c>
      <c r="X143" s="148"/>
      <c r="Y143" s="152">
        <f>Y144</f>
        <v>0</v>
      </c>
      <c r="Z143" s="148"/>
      <c r="AA143" s="153">
        <f>AA144</f>
        <v>0</v>
      </c>
      <c r="AR143" s="154" t="s">
        <v>86</v>
      </c>
      <c r="AT143" s="155" t="s">
        <v>73</v>
      </c>
      <c r="AU143" s="155" t="s">
        <v>81</v>
      </c>
      <c r="AY143" s="154" t="s">
        <v>169</v>
      </c>
      <c r="BK143" s="156">
        <f>BK144</f>
        <v>150000</v>
      </c>
    </row>
    <row r="144" spans="2:65" s="1" customFormat="1" ht="16.5" customHeight="1">
      <c r="B144" s="32"/>
      <c r="C144" s="158" t="s">
        <v>217</v>
      </c>
      <c r="D144" s="158" t="s">
        <v>170</v>
      </c>
      <c r="E144" s="159" t="s">
        <v>233</v>
      </c>
      <c r="F144" s="213" t="s">
        <v>234</v>
      </c>
      <c r="G144" s="213"/>
      <c r="H144" s="213"/>
      <c r="I144" s="213"/>
      <c r="J144" s="160" t="s">
        <v>173</v>
      </c>
      <c r="K144" s="161">
        <v>1</v>
      </c>
      <c r="L144" s="214">
        <v>150000</v>
      </c>
      <c r="M144" s="214"/>
      <c r="N144" s="214">
        <f>ROUND(L144*K144,2)</f>
        <v>150000</v>
      </c>
      <c r="O144" s="214"/>
      <c r="P144" s="214"/>
      <c r="Q144" s="214"/>
      <c r="R144" s="34"/>
      <c r="T144" s="162" t="s">
        <v>20</v>
      </c>
      <c r="U144" s="41" t="s">
        <v>39</v>
      </c>
      <c r="V144" s="163">
        <v>0</v>
      </c>
      <c r="W144" s="163">
        <f>V144*K144</f>
        <v>0</v>
      </c>
      <c r="X144" s="163">
        <v>0</v>
      </c>
      <c r="Y144" s="163">
        <f>X144*K144</f>
        <v>0</v>
      </c>
      <c r="Z144" s="163">
        <v>0</v>
      </c>
      <c r="AA144" s="164">
        <f>Z144*K144</f>
        <v>0</v>
      </c>
      <c r="AR144" s="19" t="s">
        <v>228</v>
      </c>
      <c r="AT144" s="19" t="s">
        <v>170</v>
      </c>
      <c r="AU144" s="19" t="s">
        <v>86</v>
      </c>
      <c r="AY144" s="19" t="s">
        <v>169</v>
      </c>
      <c r="BE144" s="165">
        <f>IF(U144="základní",N144,0)</f>
        <v>150000</v>
      </c>
      <c r="BF144" s="165">
        <f>IF(U144="snížená",N144,0)</f>
        <v>0</v>
      </c>
      <c r="BG144" s="165">
        <f>IF(U144="zákl. přenesená",N144,0)</f>
        <v>0</v>
      </c>
      <c r="BH144" s="165">
        <f>IF(U144="sníž. přenesená",N144,0)</f>
        <v>0</v>
      </c>
      <c r="BI144" s="165">
        <f>IF(U144="nulová",N144,0)</f>
        <v>0</v>
      </c>
      <c r="BJ144" s="19" t="s">
        <v>81</v>
      </c>
      <c r="BK144" s="165">
        <f>ROUND(L144*K144,2)</f>
        <v>150000</v>
      </c>
      <c r="BL144" s="19" t="s">
        <v>228</v>
      </c>
      <c r="BM144" s="19" t="s">
        <v>316</v>
      </c>
    </row>
    <row r="145" spans="2:65" s="10" customFormat="1" ht="29.85" customHeight="1">
      <c r="B145" s="147"/>
      <c r="C145" s="148"/>
      <c r="D145" s="157" t="s">
        <v>151</v>
      </c>
      <c r="E145" s="157"/>
      <c r="F145" s="157"/>
      <c r="G145" s="157"/>
      <c r="H145" s="157"/>
      <c r="I145" s="157"/>
      <c r="J145" s="157"/>
      <c r="K145" s="157"/>
      <c r="L145" s="157"/>
      <c r="M145" s="157"/>
      <c r="N145" s="221">
        <f>BK145</f>
        <v>300000</v>
      </c>
      <c r="O145" s="222"/>
      <c r="P145" s="222"/>
      <c r="Q145" s="222"/>
      <c r="R145" s="150"/>
      <c r="T145" s="151"/>
      <c r="U145" s="148"/>
      <c r="V145" s="148"/>
      <c r="W145" s="152">
        <f>SUM(W146:W147)</f>
        <v>0</v>
      </c>
      <c r="X145" s="148"/>
      <c r="Y145" s="152">
        <f>SUM(Y146:Y147)</f>
        <v>0</v>
      </c>
      <c r="Z145" s="148"/>
      <c r="AA145" s="153">
        <f>SUM(AA146:AA147)</f>
        <v>0</v>
      </c>
      <c r="AR145" s="154" t="s">
        <v>86</v>
      </c>
      <c r="AT145" s="155" t="s">
        <v>73</v>
      </c>
      <c r="AU145" s="155" t="s">
        <v>81</v>
      </c>
      <c r="AY145" s="154" t="s">
        <v>169</v>
      </c>
      <c r="BK145" s="156">
        <f>SUM(BK146:BK147)</f>
        <v>300000</v>
      </c>
    </row>
    <row r="146" spans="2:65" s="1" customFormat="1" ht="16.5" customHeight="1">
      <c r="B146" s="32"/>
      <c r="C146" s="158" t="s">
        <v>221</v>
      </c>
      <c r="D146" s="158" t="s">
        <v>170</v>
      </c>
      <c r="E146" s="159" t="s">
        <v>237</v>
      </c>
      <c r="F146" s="213" t="s">
        <v>238</v>
      </c>
      <c r="G146" s="213"/>
      <c r="H146" s="213"/>
      <c r="I146" s="213"/>
      <c r="J146" s="160" t="s">
        <v>173</v>
      </c>
      <c r="K146" s="161">
        <v>1</v>
      </c>
      <c r="L146" s="214">
        <v>150000</v>
      </c>
      <c r="M146" s="214"/>
      <c r="N146" s="214">
        <f>ROUND(L146*K146,2)</f>
        <v>150000</v>
      </c>
      <c r="O146" s="214"/>
      <c r="P146" s="214"/>
      <c r="Q146" s="214"/>
      <c r="R146" s="34"/>
      <c r="T146" s="162" t="s">
        <v>20</v>
      </c>
      <c r="U146" s="41" t="s">
        <v>39</v>
      </c>
      <c r="V146" s="163">
        <v>0</v>
      </c>
      <c r="W146" s="163">
        <f>V146*K146</f>
        <v>0</v>
      </c>
      <c r="X146" s="163">
        <v>0</v>
      </c>
      <c r="Y146" s="163">
        <f>X146*K146</f>
        <v>0</v>
      </c>
      <c r="Z146" s="163">
        <v>0</v>
      </c>
      <c r="AA146" s="164">
        <f>Z146*K146</f>
        <v>0</v>
      </c>
      <c r="AR146" s="19" t="s">
        <v>228</v>
      </c>
      <c r="AT146" s="19" t="s">
        <v>170</v>
      </c>
      <c r="AU146" s="19" t="s">
        <v>86</v>
      </c>
      <c r="AY146" s="19" t="s">
        <v>169</v>
      </c>
      <c r="BE146" s="165">
        <f>IF(U146="základní",N146,0)</f>
        <v>150000</v>
      </c>
      <c r="BF146" s="165">
        <f>IF(U146="snížená",N146,0)</f>
        <v>0</v>
      </c>
      <c r="BG146" s="165">
        <f>IF(U146="zákl. přenesená",N146,0)</f>
        <v>0</v>
      </c>
      <c r="BH146" s="165">
        <f>IF(U146="sníž. přenesená",N146,0)</f>
        <v>0</v>
      </c>
      <c r="BI146" s="165">
        <f>IF(U146="nulová",N146,0)</f>
        <v>0</v>
      </c>
      <c r="BJ146" s="19" t="s">
        <v>81</v>
      </c>
      <c r="BK146" s="165">
        <f>ROUND(L146*K146,2)</f>
        <v>150000</v>
      </c>
      <c r="BL146" s="19" t="s">
        <v>228</v>
      </c>
      <c r="BM146" s="19" t="s">
        <v>317</v>
      </c>
    </row>
    <row r="147" spans="2:65" s="1" customFormat="1" ht="38.25" customHeight="1">
      <c r="B147" s="32"/>
      <c r="C147" s="158" t="s">
        <v>225</v>
      </c>
      <c r="D147" s="158" t="s">
        <v>170</v>
      </c>
      <c r="E147" s="159" t="s">
        <v>241</v>
      </c>
      <c r="F147" s="213" t="s">
        <v>242</v>
      </c>
      <c r="G147" s="213"/>
      <c r="H147" s="213"/>
      <c r="I147" s="213"/>
      <c r="J147" s="160" t="s">
        <v>173</v>
      </c>
      <c r="K147" s="161">
        <v>1</v>
      </c>
      <c r="L147" s="214">
        <v>150000</v>
      </c>
      <c r="M147" s="214"/>
      <c r="N147" s="214">
        <f>ROUND(L147*K147,2)</f>
        <v>150000</v>
      </c>
      <c r="O147" s="214"/>
      <c r="P147" s="214"/>
      <c r="Q147" s="214"/>
      <c r="R147" s="34"/>
      <c r="T147" s="162" t="s">
        <v>20</v>
      </c>
      <c r="U147" s="41" t="s">
        <v>39</v>
      </c>
      <c r="V147" s="163">
        <v>0</v>
      </c>
      <c r="W147" s="163">
        <f>V147*K147</f>
        <v>0</v>
      </c>
      <c r="X147" s="163">
        <v>0</v>
      </c>
      <c r="Y147" s="163">
        <f>X147*K147</f>
        <v>0</v>
      </c>
      <c r="Z147" s="163">
        <v>0</v>
      </c>
      <c r="AA147" s="164">
        <f>Z147*K147</f>
        <v>0</v>
      </c>
      <c r="AR147" s="19" t="s">
        <v>228</v>
      </c>
      <c r="AT147" s="19" t="s">
        <v>170</v>
      </c>
      <c r="AU147" s="19" t="s">
        <v>86</v>
      </c>
      <c r="AY147" s="19" t="s">
        <v>169</v>
      </c>
      <c r="BE147" s="165">
        <f>IF(U147="základní",N147,0)</f>
        <v>150000</v>
      </c>
      <c r="BF147" s="165">
        <f>IF(U147="snížená",N147,0)</f>
        <v>0</v>
      </c>
      <c r="BG147" s="165">
        <f>IF(U147="zákl. přenesená",N147,0)</f>
        <v>0</v>
      </c>
      <c r="BH147" s="165">
        <f>IF(U147="sníž. přenesená",N147,0)</f>
        <v>0</v>
      </c>
      <c r="BI147" s="165">
        <f>IF(U147="nulová",N147,0)</f>
        <v>0</v>
      </c>
      <c r="BJ147" s="19" t="s">
        <v>81</v>
      </c>
      <c r="BK147" s="165">
        <f>ROUND(L147*K147,2)</f>
        <v>150000</v>
      </c>
      <c r="BL147" s="19" t="s">
        <v>228</v>
      </c>
      <c r="BM147" s="19" t="s">
        <v>318</v>
      </c>
    </row>
    <row r="148" spans="2:65" s="10" customFormat="1" ht="29.85" customHeight="1">
      <c r="B148" s="147"/>
      <c r="C148" s="148"/>
      <c r="D148" s="157" t="s">
        <v>152</v>
      </c>
      <c r="E148" s="157"/>
      <c r="F148" s="157"/>
      <c r="G148" s="157"/>
      <c r="H148" s="157"/>
      <c r="I148" s="157"/>
      <c r="J148" s="157"/>
      <c r="K148" s="157"/>
      <c r="L148" s="157"/>
      <c r="M148" s="157"/>
      <c r="N148" s="221">
        <f>BK148</f>
        <v>50000</v>
      </c>
      <c r="O148" s="222"/>
      <c r="P148" s="222"/>
      <c r="Q148" s="222"/>
      <c r="R148" s="150"/>
      <c r="T148" s="151"/>
      <c r="U148" s="148"/>
      <c r="V148" s="148"/>
      <c r="W148" s="152">
        <f>W149</f>
        <v>0</v>
      </c>
      <c r="X148" s="148"/>
      <c r="Y148" s="152">
        <f>Y149</f>
        <v>0</v>
      </c>
      <c r="Z148" s="148"/>
      <c r="AA148" s="153">
        <f>AA149</f>
        <v>0</v>
      </c>
      <c r="AR148" s="154" t="s">
        <v>86</v>
      </c>
      <c r="AT148" s="155" t="s">
        <v>73</v>
      </c>
      <c r="AU148" s="155" t="s">
        <v>81</v>
      </c>
      <c r="AY148" s="154" t="s">
        <v>169</v>
      </c>
      <c r="BK148" s="156">
        <f>BK149</f>
        <v>50000</v>
      </c>
    </row>
    <row r="149" spans="2:65" s="1" customFormat="1" ht="16.5" customHeight="1">
      <c r="B149" s="32"/>
      <c r="C149" s="158" t="s">
        <v>11</v>
      </c>
      <c r="D149" s="158" t="s">
        <v>170</v>
      </c>
      <c r="E149" s="159" t="s">
        <v>245</v>
      </c>
      <c r="F149" s="213" t="s">
        <v>246</v>
      </c>
      <c r="G149" s="213"/>
      <c r="H149" s="213"/>
      <c r="I149" s="213"/>
      <c r="J149" s="160" t="s">
        <v>173</v>
      </c>
      <c r="K149" s="161">
        <v>1</v>
      </c>
      <c r="L149" s="214">
        <v>50000</v>
      </c>
      <c r="M149" s="214"/>
      <c r="N149" s="214">
        <f>ROUND(L149*K149,2)</f>
        <v>50000</v>
      </c>
      <c r="O149" s="214"/>
      <c r="P149" s="214"/>
      <c r="Q149" s="214"/>
      <c r="R149" s="34"/>
      <c r="T149" s="162" t="s">
        <v>20</v>
      </c>
      <c r="U149" s="41" t="s">
        <v>39</v>
      </c>
      <c r="V149" s="163">
        <v>0</v>
      </c>
      <c r="W149" s="163">
        <f>V149*K149</f>
        <v>0</v>
      </c>
      <c r="X149" s="163">
        <v>0</v>
      </c>
      <c r="Y149" s="163">
        <f>X149*K149</f>
        <v>0</v>
      </c>
      <c r="Z149" s="163">
        <v>0</v>
      </c>
      <c r="AA149" s="164">
        <f>Z149*K149</f>
        <v>0</v>
      </c>
      <c r="AR149" s="19" t="s">
        <v>228</v>
      </c>
      <c r="AT149" s="19" t="s">
        <v>170</v>
      </c>
      <c r="AU149" s="19" t="s">
        <v>86</v>
      </c>
      <c r="AY149" s="19" t="s">
        <v>169</v>
      </c>
      <c r="BE149" s="165">
        <f>IF(U149="základní",N149,0)</f>
        <v>50000</v>
      </c>
      <c r="BF149" s="165">
        <f>IF(U149="snížená",N149,0)</f>
        <v>0</v>
      </c>
      <c r="BG149" s="165">
        <f>IF(U149="zákl. přenesená",N149,0)</f>
        <v>0</v>
      </c>
      <c r="BH149" s="165">
        <f>IF(U149="sníž. přenesená",N149,0)</f>
        <v>0</v>
      </c>
      <c r="BI149" s="165">
        <f>IF(U149="nulová",N149,0)</f>
        <v>0</v>
      </c>
      <c r="BJ149" s="19" t="s">
        <v>81</v>
      </c>
      <c r="BK149" s="165">
        <f>ROUND(L149*K149,2)</f>
        <v>50000</v>
      </c>
      <c r="BL149" s="19" t="s">
        <v>228</v>
      </c>
      <c r="BM149" s="19" t="s">
        <v>319</v>
      </c>
    </row>
    <row r="150" spans="2:65" s="10" customFormat="1" ht="29.85" customHeight="1">
      <c r="B150" s="147"/>
      <c r="C150" s="148"/>
      <c r="D150" s="157" t="s">
        <v>153</v>
      </c>
      <c r="E150" s="157"/>
      <c r="F150" s="157"/>
      <c r="G150" s="157"/>
      <c r="H150" s="157"/>
      <c r="I150" s="157"/>
      <c r="J150" s="157"/>
      <c r="K150" s="157"/>
      <c r="L150" s="157"/>
      <c r="M150" s="157"/>
      <c r="N150" s="221">
        <f>BK150</f>
        <v>80000</v>
      </c>
      <c r="O150" s="222"/>
      <c r="P150" s="222"/>
      <c r="Q150" s="222"/>
      <c r="R150" s="150"/>
      <c r="T150" s="151"/>
      <c r="U150" s="148"/>
      <c r="V150" s="148"/>
      <c r="W150" s="152">
        <f>W151</f>
        <v>0</v>
      </c>
      <c r="X150" s="148"/>
      <c r="Y150" s="152">
        <f>Y151</f>
        <v>0</v>
      </c>
      <c r="Z150" s="148"/>
      <c r="AA150" s="153">
        <f>AA151</f>
        <v>0</v>
      </c>
      <c r="AR150" s="154" t="s">
        <v>86</v>
      </c>
      <c r="AT150" s="155" t="s">
        <v>73</v>
      </c>
      <c r="AU150" s="155" t="s">
        <v>81</v>
      </c>
      <c r="AY150" s="154" t="s">
        <v>169</v>
      </c>
      <c r="BK150" s="156">
        <f>BK151</f>
        <v>80000</v>
      </c>
    </row>
    <row r="151" spans="2:65" s="1" customFormat="1" ht="25.5" customHeight="1">
      <c r="B151" s="32"/>
      <c r="C151" s="158" t="s">
        <v>228</v>
      </c>
      <c r="D151" s="158" t="s">
        <v>170</v>
      </c>
      <c r="E151" s="159" t="s">
        <v>249</v>
      </c>
      <c r="F151" s="213" t="s">
        <v>250</v>
      </c>
      <c r="G151" s="213"/>
      <c r="H151" s="213"/>
      <c r="I151" s="213"/>
      <c r="J151" s="160" t="s">
        <v>215</v>
      </c>
      <c r="K151" s="161">
        <v>16</v>
      </c>
      <c r="L151" s="214">
        <v>5000</v>
      </c>
      <c r="M151" s="214"/>
      <c r="N151" s="214">
        <f>ROUND(L151*K151,2)</f>
        <v>80000</v>
      </c>
      <c r="O151" s="214"/>
      <c r="P151" s="214"/>
      <c r="Q151" s="214"/>
      <c r="R151" s="34"/>
      <c r="T151" s="162" t="s">
        <v>20</v>
      </c>
      <c r="U151" s="166" t="s">
        <v>39</v>
      </c>
      <c r="V151" s="167">
        <v>0</v>
      </c>
      <c r="W151" s="167">
        <f>V151*K151</f>
        <v>0</v>
      </c>
      <c r="X151" s="167">
        <v>0</v>
      </c>
      <c r="Y151" s="167">
        <f>X151*K151</f>
        <v>0</v>
      </c>
      <c r="Z151" s="167">
        <v>0</v>
      </c>
      <c r="AA151" s="168">
        <f>Z151*K151</f>
        <v>0</v>
      </c>
      <c r="AR151" s="19" t="s">
        <v>228</v>
      </c>
      <c r="AT151" s="19" t="s">
        <v>170</v>
      </c>
      <c r="AU151" s="19" t="s">
        <v>86</v>
      </c>
      <c r="AY151" s="19" t="s">
        <v>169</v>
      </c>
      <c r="BE151" s="165">
        <f>IF(U151="základní",N151,0)</f>
        <v>80000</v>
      </c>
      <c r="BF151" s="165">
        <f>IF(U151="snížená",N151,0)</f>
        <v>0</v>
      </c>
      <c r="BG151" s="165">
        <f>IF(U151="zákl. přenesená",N151,0)</f>
        <v>0</v>
      </c>
      <c r="BH151" s="165">
        <f>IF(U151="sníž. přenesená",N151,0)</f>
        <v>0</v>
      </c>
      <c r="BI151" s="165">
        <f>IF(U151="nulová",N151,0)</f>
        <v>0</v>
      </c>
      <c r="BJ151" s="19" t="s">
        <v>81</v>
      </c>
      <c r="BK151" s="165">
        <f>ROUND(L151*K151,2)</f>
        <v>80000</v>
      </c>
      <c r="BL151" s="19" t="s">
        <v>228</v>
      </c>
      <c r="BM151" s="19" t="s">
        <v>320</v>
      </c>
    </row>
    <row r="152" spans="2:65" s="1" customFormat="1" ht="6.9" customHeight="1">
      <c r="B152" s="56"/>
      <c r="C152" s="57"/>
      <c r="D152" s="57"/>
      <c r="E152" s="57"/>
      <c r="F152" s="57"/>
      <c r="G152" s="57"/>
      <c r="H152" s="57"/>
      <c r="I152" s="57"/>
      <c r="J152" s="57"/>
      <c r="K152" s="57"/>
      <c r="L152" s="57"/>
      <c r="M152" s="57"/>
      <c r="N152" s="57"/>
      <c r="O152" s="57"/>
      <c r="P152" s="57"/>
      <c r="Q152" s="57"/>
      <c r="R152" s="58"/>
    </row>
  </sheetData>
  <sheetProtection algorithmName="SHA-512" hashValue="OHUZcOA4NSQDo/6UzGfc6dFaO3Zn5y/UBKAxlJBv+JvxgGawCDltf+UBwtVUDg3fVM2UUgVUH0fANkQlPkkb2w==" saltValue="gpi2icdQwqjVe1AFtcsIKJKsSaqIV2uPmWoxZb2qS/2i/A2yjgK4OAULp4yaOWfCgMlX8x1UEYddigWO0WnZtg==" spinCount="10" sheet="1" objects="1" scenarios="1" formatColumns="0" formatRows="0"/>
  <mergeCells count="126">
    <mergeCell ref="C2:Q2"/>
    <mergeCell ref="C4:Q4"/>
    <mergeCell ref="F6:P6"/>
    <mergeCell ref="F7:P7"/>
    <mergeCell ref="F8:P8"/>
    <mergeCell ref="O10:P10"/>
    <mergeCell ref="O12:P12"/>
    <mergeCell ref="O13:P13"/>
    <mergeCell ref="O15:P15"/>
    <mergeCell ref="O16:P16"/>
    <mergeCell ref="O18:P18"/>
    <mergeCell ref="O19:P19"/>
    <mergeCell ref="O21:P21"/>
    <mergeCell ref="O22:P22"/>
    <mergeCell ref="E25:L25"/>
    <mergeCell ref="M28:P28"/>
    <mergeCell ref="M29:P29"/>
    <mergeCell ref="M31:P31"/>
    <mergeCell ref="H33:J33"/>
    <mergeCell ref="M33:P33"/>
    <mergeCell ref="H34:J34"/>
    <mergeCell ref="M34:P34"/>
    <mergeCell ref="H35:J35"/>
    <mergeCell ref="M35:P35"/>
    <mergeCell ref="H36:J36"/>
    <mergeCell ref="M36:P36"/>
    <mergeCell ref="H37:J37"/>
    <mergeCell ref="M37:P37"/>
    <mergeCell ref="L39:P39"/>
    <mergeCell ref="C76:Q76"/>
    <mergeCell ref="F78:P78"/>
    <mergeCell ref="F79:P79"/>
    <mergeCell ref="F80:P80"/>
    <mergeCell ref="M82:P82"/>
    <mergeCell ref="M84:Q84"/>
    <mergeCell ref="M85:Q85"/>
    <mergeCell ref="C87:G87"/>
    <mergeCell ref="N87:Q87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99:Q99"/>
    <mergeCell ref="N100:Q100"/>
    <mergeCell ref="N101:Q101"/>
    <mergeCell ref="N103:Q103"/>
    <mergeCell ref="L105:Q105"/>
    <mergeCell ref="C111:Q111"/>
    <mergeCell ref="F113:P113"/>
    <mergeCell ref="F114:P114"/>
    <mergeCell ref="F129:I129"/>
    <mergeCell ref="L129:M129"/>
    <mergeCell ref="N129:Q129"/>
    <mergeCell ref="F131:I131"/>
    <mergeCell ref="L131:M131"/>
    <mergeCell ref="N131:Q131"/>
    <mergeCell ref="F115:P115"/>
    <mergeCell ref="M117:P117"/>
    <mergeCell ref="M119:Q119"/>
    <mergeCell ref="M120:Q120"/>
    <mergeCell ref="F122:I122"/>
    <mergeCell ref="L122:M122"/>
    <mergeCell ref="N122:Q122"/>
    <mergeCell ref="F126:I126"/>
    <mergeCell ref="L126:M126"/>
    <mergeCell ref="N126:Q126"/>
    <mergeCell ref="N123:Q123"/>
    <mergeCell ref="N124:Q124"/>
    <mergeCell ref="N125:Q125"/>
    <mergeCell ref="F144:I144"/>
    <mergeCell ref="L144:M144"/>
    <mergeCell ref="N144:Q144"/>
    <mergeCell ref="F146:I146"/>
    <mergeCell ref="L146:M146"/>
    <mergeCell ref="N146:Q146"/>
    <mergeCell ref="F136:I136"/>
    <mergeCell ref="L136:M136"/>
    <mergeCell ref="N136:Q136"/>
    <mergeCell ref="F137:I137"/>
    <mergeCell ref="L137:M137"/>
    <mergeCell ref="N137:Q137"/>
    <mergeCell ref="F139:I139"/>
    <mergeCell ref="L139:M139"/>
    <mergeCell ref="N139:Q139"/>
    <mergeCell ref="N145:Q145"/>
    <mergeCell ref="N148:Q148"/>
    <mergeCell ref="F147:I147"/>
    <mergeCell ref="L147:M147"/>
    <mergeCell ref="N147:Q147"/>
    <mergeCell ref="F149:I149"/>
    <mergeCell ref="L149:M149"/>
    <mergeCell ref="N149:Q149"/>
    <mergeCell ref="F151:I151"/>
    <mergeCell ref="L151:M151"/>
    <mergeCell ref="N151:Q151"/>
    <mergeCell ref="N150:Q150"/>
    <mergeCell ref="H1:K1"/>
    <mergeCell ref="S2:AC2"/>
    <mergeCell ref="N127:Q127"/>
    <mergeCell ref="N130:Q130"/>
    <mergeCell ref="N135:Q135"/>
    <mergeCell ref="N138:Q138"/>
    <mergeCell ref="N140:Q140"/>
    <mergeCell ref="N141:Q141"/>
    <mergeCell ref="N143:Q143"/>
    <mergeCell ref="F142:I142"/>
    <mergeCell ref="L142:M142"/>
    <mergeCell ref="N142:Q142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28:I128"/>
    <mergeCell ref="L128:M128"/>
    <mergeCell ref="N128:Q128"/>
  </mergeCells>
  <hyperlinks>
    <hyperlink ref="F1:G1" location="C2" display="1) Krycí list rozpočtu"/>
    <hyperlink ref="H1:K1" location="C87" display="2) Rekapitulace rozpočtu"/>
    <hyperlink ref="L1" location="C122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52"/>
  <sheetViews>
    <sheetView showGridLines="0" workbookViewId="0">
      <pane ySplit="1" topLeftCell="A2" activePane="bottomLeft" state="frozen"/>
      <selection pane="bottomLeft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2" width="12.28515625" hidden="1" customWidth="1"/>
    <col min="23" max="23" width="16.28515625" hidden="1" customWidth="1"/>
    <col min="24" max="24" width="12.140625" hidden="1" customWidth="1"/>
    <col min="25" max="25" width="15" hidden="1" customWidth="1"/>
    <col min="26" max="26" width="11" hidden="1" customWidth="1"/>
    <col min="27" max="27" width="15" hidden="1" customWidth="1"/>
    <col min="28" max="28" width="16.28515625" hidden="1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66" ht="21.75" customHeight="1">
      <c r="A1" s="116"/>
      <c r="B1" s="12"/>
      <c r="C1" s="12"/>
      <c r="D1" s="13" t="s">
        <v>1</v>
      </c>
      <c r="E1" s="12"/>
      <c r="F1" s="14" t="s">
        <v>125</v>
      </c>
      <c r="G1" s="14"/>
      <c r="H1" s="212" t="s">
        <v>126</v>
      </c>
      <c r="I1" s="212"/>
      <c r="J1" s="212"/>
      <c r="K1" s="212"/>
      <c r="L1" s="14" t="s">
        <v>127</v>
      </c>
      <c r="M1" s="12"/>
      <c r="N1" s="12"/>
      <c r="O1" s="13" t="s">
        <v>128</v>
      </c>
      <c r="P1" s="12"/>
      <c r="Q1" s="12"/>
      <c r="R1" s="12"/>
      <c r="S1" s="14" t="s">
        <v>129</v>
      </c>
      <c r="T1" s="14"/>
      <c r="U1" s="116"/>
      <c r="V1" s="116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spans="1:66" ht="36.9" customHeight="1">
      <c r="C2" s="207" t="s">
        <v>7</v>
      </c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S2" s="171" t="s">
        <v>8</v>
      </c>
      <c r="T2" s="172"/>
      <c r="U2" s="172"/>
      <c r="V2" s="172"/>
      <c r="W2" s="172"/>
      <c r="X2" s="172"/>
      <c r="Y2" s="172"/>
      <c r="Z2" s="172"/>
      <c r="AA2" s="172"/>
      <c r="AB2" s="172"/>
      <c r="AC2" s="172"/>
      <c r="AT2" s="19" t="s">
        <v>102</v>
      </c>
    </row>
    <row r="3" spans="1:66" ht="6.9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  <c r="AT3" s="19" t="s">
        <v>86</v>
      </c>
    </row>
    <row r="4" spans="1:66" ht="36.9" customHeight="1">
      <c r="B4" s="23"/>
      <c r="C4" s="196" t="s">
        <v>130</v>
      </c>
      <c r="D4" s="197"/>
      <c r="E4" s="197"/>
      <c r="F4" s="197"/>
      <c r="G4" s="197"/>
      <c r="H4" s="197"/>
      <c r="I4" s="197"/>
      <c r="J4" s="197"/>
      <c r="K4" s="197"/>
      <c r="L4" s="197"/>
      <c r="M4" s="197"/>
      <c r="N4" s="197"/>
      <c r="O4" s="197"/>
      <c r="P4" s="197"/>
      <c r="Q4" s="197"/>
      <c r="R4" s="24"/>
      <c r="T4" s="18" t="s">
        <v>13</v>
      </c>
      <c r="AT4" s="19" t="s">
        <v>6</v>
      </c>
    </row>
    <row r="5" spans="1:66" ht="6.9" customHeight="1">
      <c r="B5" s="23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4"/>
    </row>
    <row r="6" spans="1:66" ht="25.35" customHeight="1">
      <c r="B6" s="23"/>
      <c r="C6" s="25"/>
      <c r="D6" s="29" t="s">
        <v>17</v>
      </c>
      <c r="E6" s="25"/>
      <c r="F6" s="231" t="str">
        <f>'Rekapitulace stavby'!K6</f>
        <v>Dětské sportovně-kulturní centrum Staré Brno</v>
      </c>
      <c r="G6" s="232"/>
      <c r="H6" s="232"/>
      <c r="I6" s="232"/>
      <c r="J6" s="232"/>
      <c r="K6" s="232"/>
      <c r="L6" s="232"/>
      <c r="M6" s="232"/>
      <c r="N6" s="232"/>
      <c r="O6" s="232"/>
      <c r="P6" s="232"/>
      <c r="Q6" s="25"/>
      <c r="R6" s="24"/>
    </row>
    <row r="7" spans="1:66" ht="25.35" customHeight="1">
      <c r="B7" s="23"/>
      <c r="C7" s="25"/>
      <c r="D7" s="29" t="s">
        <v>131</v>
      </c>
      <c r="E7" s="25"/>
      <c r="F7" s="231" t="s">
        <v>132</v>
      </c>
      <c r="G7" s="204"/>
      <c r="H7" s="204"/>
      <c r="I7" s="204"/>
      <c r="J7" s="204"/>
      <c r="K7" s="204"/>
      <c r="L7" s="204"/>
      <c r="M7" s="204"/>
      <c r="N7" s="204"/>
      <c r="O7" s="204"/>
      <c r="P7" s="204"/>
      <c r="Q7" s="25"/>
      <c r="R7" s="24"/>
    </row>
    <row r="8" spans="1:66" s="1" customFormat="1" ht="32.85" customHeight="1">
      <c r="B8" s="32"/>
      <c r="C8" s="33"/>
      <c r="D8" s="28" t="s">
        <v>133</v>
      </c>
      <c r="E8" s="33"/>
      <c r="F8" s="210" t="s">
        <v>321</v>
      </c>
      <c r="G8" s="225"/>
      <c r="H8" s="225"/>
      <c r="I8" s="225"/>
      <c r="J8" s="225"/>
      <c r="K8" s="225"/>
      <c r="L8" s="225"/>
      <c r="M8" s="225"/>
      <c r="N8" s="225"/>
      <c r="O8" s="225"/>
      <c r="P8" s="225"/>
      <c r="Q8" s="33"/>
      <c r="R8" s="34"/>
    </row>
    <row r="9" spans="1:66" s="1" customFormat="1" ht="14.4" customHeight="1">
      <c r="B9" s="32"/>
      <c r="C9" s="33"/>
      <c r="D9" s="29" t="s">
        <v>19</v>
      </c>
      <c r="E9" s="33"/>
      <c r="F9" s="27" t="s">
        <v>20</v>
      </c>
      <c r="G9" s="33"/>
      <c r="H9" s="33"/>
      <c r="I9" s="33"/>
      <c r="J9" s="33"/>
      <c r="K9" s="33"/>
      <c r="L9" s="33"/>
      <c r="M9" s="29" t="s">
        <v>21</v>
      </c>
      <c r="N9" s="33"/>
      <c r="O9" s="27" t="s">
        <v>20</v>
      </c>
      <c r="P9" s="33"/>
      <c r="Q9" s="33"/>
      <c r="R9" s="34"/>
    </row>
    <row r="10" spans="1:66" s="1" customFormat="1" ht="14.4" customHeight="1">
      <c r="B10" s="32"/>
      <c r="C10" s="33"/>
      <c r="D10" s="29" t="s">
        <v>22</v>
      </c>
      <c r="E10" s="33"/>
      <c r="F10" s="27" t="s">
        <v>23</v>
      </c>
      <c r="G10" s="33"/>
      <c r="H10" s="33"/>
      <c r="I10" s="33"/>
      <c r="J10" s="33"/>
      <c r="K10" s="33"/>
      <c r="L10" s="33"/>
      <c r="M10" s="29" t="s">
        <v>24</v>
      </c>
      <c r="N10" s="33"/>
      <c r="O10" s="226" t="str">
        <f>'Rekapitulace stavby'!AN8</f>
        <v>17. 2. 2018</v>
      </c>
      <c r="P10" s="226"/>
      <c r="Q10" s="33"/>
      <c r="R10" s="34"/>
    </row>
    <row r="11" spans="1:66" s="1" customFormat="1" ht="10.95" customHeight="1">
      <c r="B11" s="32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4"/>
    </row>
    <row r="12" spans="1:66" s="1" customFormat="1" ht="14.4" customHeight="1">
      <c r="B12" s="32"/>
      <c r="C12" s="33"/>
      <c r="D12" s="29" t="s">
        <v>26</v>
      </c>
      <c r="E12" s="33"/>
      <c r="F12" s="33"/>
      <c r="G12" s="33"/>
      <c r="H12" s="33"/>
      <c r="I12" s="33"/>
      <c r="J12" s="33"/>
      <c r="K12" s="33"/>
      <c r="L12" s="33"/>
      <c r="M12" s="29" t="s">
        <v>27</v>
      </c>
      <c r="N12" s="33"/>
      <c r="O12" s="209" t="str">
        <f>IF('Rekapitulace stavby'!AN10="","",'Rekapitulace stavby'!AN10)</f>
        <v/>
      </c>
      <c r="P12" s="209"/>
      <c r="Q12" s="33"/>
      <c r="R12" s="34"/>
    </row>
    <row r="13" spans="1:66" s="1" customFormat="1" ht="18" customHeight="1">
      <c r="B13" s="32"/>
      <c r="C13" s="33"/>
      <c r="D13" s="33"/>
      <c r="E13" s="27" t="str">
        <f>IF('Rekapitulace stavby'!E11="","",'Rekapitulace stavby'!E11)</f>
        <v xml:space="preserve"> </v>
      </c>
      <c r="F13" s="33"/>
      <c r="G13" s="33"/>
      <c r="H13" s="33"/>
      <c r="I13" s="33"/>
      <c r="J13" s="33"/>
      <c r="K13" s="33"/>
      <c r="L13" s="33"/>
      <c r="M13" s="29" t="s">
        <v>29</v>
      </c>
      <c r="N13" s="33"/>
      <c r="O13" s="209" t="str">
        <f>IF('Rekapitulace stavby'!AN11="","",'Rekapitulace stavby'!AN11)</f>
        <v/>
      </c>
      <c r="P13" s="209"/>
      <c r="Q13" s="33"/>
      <c r="R13" s="34"/>
    </row>
    <row r="14" spans="1:66" s="1" customFormat="1" ht="6.9" customHeight="1">
      <c r="B14" s="32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4"/>
    </row>
    <row r="15" spans="1:66" s="1" customFormat="1" ht="14.4" customHeight="1">
      <c r="B15" s="32"/>
      <c r="C15" s="33"/>
      <c r="D15" s="29" t="s">
        <v>30</v>
      </c>
      <c r="E15" s="33"/>
      <c r="F15" s="33"/>
      <c r="G15" s="33"/>
      <c r="H15" s="33"/>
      <c r="I15" s="33"/>
      <c r="J15" s="33"/>
      <c r="K15" s="33"/>
      <c r="L15" s="33"/>
      <c r="M15" s="29" t="s">
        <v>27</v>
      </c>
      <c r="N15" s="33"/>
      <c r="O15" s="209" t="str">
        <f>IF('Rekapitulace stavby'!AN13="","",'Rekapitulace stavby'!AN13)</f>
        <v/>
      </c>
      <c r="P15" s="209"/>
      <c r="Q15" s="33"/>
      <c r="R15" s="34"/>
    </row>
    <row r="16" spans="1:66" s="1" customFormat="1" ht="18" customHeight="1">
      <c r="B16" s="32"/>
      <c r="C16" s="33"/>
      <c r="D16" s="33"/>
      <c r="E16" s="27" t="str">
        <f>IF('Rekapitulace stavby'!E14="","",'Rekapitulace stavby'!E14)</f>
        <v xml:space="preserve"> </v>
      </c>
      <c r="F16" s="33"/>
      <c r="G16" s="33"/>
      <c r="H16" s="33"/>
      <c r="I16" s="33"/>
      <c r="J16" s="33"/>
      <c r="K16" s="33"/>
      <c r="L16" s="33"/>
      <c r="M16" s="29" t="s">
        <v>29</v>
      </c>
      <c r="N16" s="33"/>
      <c r="O16" s="209" t="str">
        <f>IF('Rekapitulace stavby'!AN14="","",'Rekapitulace stavby'!AN14)</f>
        <v/>
      </c>
      <c r="P16" s="209"/>
      <c r="Q16" s="33"/>
      <c r="R16" s="34"/>
    </row>
    <row r="17" spans="2:18" s="1" customFormat="1" ht="6.9" customHeight="1">
      <c r="B17" s="32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4"/>
    </row>
    <row r="18" spans="2:18" s="1" customFormat="1" ht="14.4" customHeight="1">
      <c r="B18" s="32"/>
      <c r="C18" s="33"/>
      <c r="D18" s="29" t="s">
        <v>31</v>
      </c>
      <c r="E18" s="33"/>
      <c r="F18" s="33"/>
      <c r="G18" s="33"/>
      <c r="H18" s="33"/>
      <c r="I18" s="33"/>
      <c r="J18" s="33"/>
      <c r="K18" s="33"/>
      <c r="L18" s="33"/>
      <c r="M18" s="29" t="s">
        <v>27</v>
      </c>
      <c r="N18" s="33"/>
      <c r="O18" s="209" t="str">
        <f>IF('Rekapitulace stavby'!AN16="","",'Rekapitulace stavby'!AN16)</f>
        <v/>
      </c>
      <c r="P18" s="209"/>
      <c r="Q18" s="33"/>
      <c r="R18" s="34"/>
    </row>
    <row r="19" spans="2:18" s="1" customFormat="1" ht="18" customHeight="1">
      <c r="B19" s="32"/>
      <c r="C19" s="33"/>
      <c r="D19" s="33"/>
      <c r="E19" s="27" t="str">
        <f>IF('Rekapitulace stavby'!E17="","",'Rekapitulace stavby'!E17)</f>
        <v xml:space="preserve"> </v>
      </c>
      <c r="F19" s="33"/>
      <c r="G19" s="33"/>
      <c r="H19" s="33"/>
      <c r="I19" s="33"/>
      <c r="J19" s="33"/>
      <c r="K19" s="33"/>
      <c r="L19" s="33"/>
      <c r="M19" s="29" t="s">
        <v>29</v>
      </c>
      <c r="N19" s="33"/>
      <c r="O19" s="209" t="str">
        <f>IF('Rekapitulace stavby'!AN17="","",'Rekapitulace stavby'!AN17)</f>
        <v/>
      </c>
      <c r="P19" s="209"/>
      <c r="Q19" s="33"/>
      <c r="R19" s="34"/>
    </row>
    <row r="20" spans="2:18" s="1" customFormat="1" ht="6.9" customHeight="1">
      <c r="B20" s="32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4"/>
    </row>
    <row r="21" spans="2:18" s="1" customFormat="1" ht="14.4" customHeight="1">
      <c r="B21" s="32"/>
      <c r="C21" s="33"/>
      <c r="D21" s="29" t="s">
        <v>33</v>
      </c>
      <c r="E21" s="33"/>
      <c r="F21" s="33"/>
      <c r="G21" s="33"/>
      <c r="H21" s="33"/>
      <c r="I21" s="33"/>
      <c r="J21" s="33"/>
      <c r="K21" s="33"/>
      <c r="L21" s="33"/>
      <c r="M21" s="29" t="s">
        <v>27</v>
      </c>
      <c r="N21" s="33"/>
      <c r="O21" s="209" t="str">
        <f>IF('Rekapitulace stavby'!AN19="","",'Rekapitulace stavby'!AN19)</f>
        <v/>
      </c>
      <c r="P21" s="209"/>
      <c r="Q21" s="33"/>
      <c r="R21" s="34"/>
    </row>
    <row r="22" spans="2:18" s="1" customFormat="1" ht="18" customHeight="1">
      <c r="B22" s="32"/>
      <c r="C22" s="33"/>
      <c r="D22" s="33"/>
      <c r="E22" s="27" t="str">
        <f>IF('Rekapitulace stavby'!E20="","",'Rekapitulace stavby'!E20)</f>
        <v xml:space="preserve"> </v>
      </c>
      <c r="F22" s="33"/>
      <c r="G22" s="33"/>
      <c r="H22" s="33"/>
      <c r="I22" s="33"/>
      <c r="J22" s="33"/>
      <c r="K22" s="33"/>
      <c r="L22" s="33"/>
      <c r="M22" s="29" t="s">
        <v>29</v>
      </c>
      <c r="N22" s="33"/>
      <c r="O22" s="209" t="str">
        <f>IF('Rekapitulace stavby'!AN20="","",'Rekapitulace stavby'!AN20)</f>
        <v/>
      </c>
      <c r="P22" s="209"/>
      <c r="Q22" s="33"/>
      <c r="R22" s="34"/>
    </row>
    <row r="23" spans="2:18" s="1" customFormat="1" ht="6.9" customHeight="1">
      <c r="B23" s="32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4"/>
    </row>
    <row r="24" spans="2:18" s="1" customFormat="1" ht="14.4" customHeight="1">
      <c r="B24" s="32"/>
      <c r="C24" s="33"/>
      <c r="D24" s="29" t="s">
        <v>34</v>
      </c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4"/>
    </row>
    <row r="25" spans="2:18" s="1" customFormat="1" ht="16.5" customHeight="1">
      <c r="B25" s="32"/>
      <c r="C25" s="33"/>
      <c r="D25" s="33"/>
      <c r="E25" s="211" t="s">
        <v>20</v>
      </c>
      <c r="F25" s="211"/>
      <c r="G25" s="211"/>
      <c r="H25" s="211"/>
      <c r="I25" s="211"/>
      <c r="J25" s="211"/>
      <c r="K25" s="211"/>
      <c r="L25" s="211"/>
      <c r="M25" s="33"/>
      <c r="N25" s="33"/>
      <c r="O25" s="33"/>
      <c r="P25" s="33"/>
      <c r="Q25" s="33"/>
      <c r="R25" s="34"/>
    </row>
    <row r="26" spans="2:18" s="1" customFormat="1" ht="6.9" customHeight="1">
      <c r="B26" s="32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4"/>
    </row>
    <row r="27" spans="2:18" s="1" customFormat="1" ht="6.9" customHeight="1">
      <c r="B27" s="32"/>
      <c r="C27" s="33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33"/>
      <c r="R27" s="34"/>
    </row>
    <row r="28" spans="2:18" s="1" customFormat="1" ht="14.4" customHeight="1">
      <c r="B28" s="32"/>
      <c r="C28" s="33"/>
      <c r="D28" s="117" t="s">
        <v>135</v>
      </c>
      <c r="E28" s="33"/>
      <c r="F28" s="33"/>
      <c r="G28" s="33"/>
      <c r="H28" s="33"/>
      <c r="I28" s="33"/>
      <c r="J28" s="33"/>
      <c r="K28" s="33"/>
      <c r="L28" s="33"/>
      <c r="M28" s="203">
        <f>N89</f>
        <v>14000000</v>
      </c>
      <c r="N28" s="203"/>
      <c r="O28" s="203"/>
      <c r="P28" s="203"/>
      <c r="Q28" s="33"/>
      <c r="R28" s="34"/>
    </row>
    <row r="29" spans="2:18" s="1" customFormat="1" ht="14.4" customHeight="1">
      <c r="B29" s="32"/>
      <c r="C29" s="33"/>
      <c r="D29" s="31" t="s">
        <v>136</v>
      </c>
      <c r="E29" s="33"/>
      <c r="F29" s="33"/>
      <c r="G29" s="33"/>
      <c r="H29" s="33"/>
      <c r="I29" s="33"/>
      <c r="J29" s="33"/>
      <c r="K29" s="33"/>
      <c r="L29" s="33"/>
      <c r="M29" s="203">
        <f>N103</f>
        <v>0</v>
      </c>
      <c r="N29" s="203"/>
      <c r="O29" s="203"/>
      <c r="P29" s="203"/>
      <c r="Q29" s="33"/>
      <c r="R29" s="34"/>
    </row>
    <row r="30" spans="2:18" s="1" customFormat="1" ht="6.9" customHeight="1">
      <c r="B30" s="32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4"/>
    </row>
    <row r="31" spans="2:18" s="1" customFormat="1" ht="25.35" customHeight="1">
      <c r="B31" s="32"/>
      <c r="C31" s="33"/>
      <c r="D31" s="118" t="s">
        <v>37</v>
      </c>
      <c r="E31" s="33"/>
      <c r="F31" s="33"/>
      <c r="G31" s="33"/>
      <c r="H31" s="33"/>
      <c r="I31" s="33"/>
      <c r="J31" s="33"/>
      <c r="K31" s="33"/>
      <c r="L31" s="33"/>
      <c r="M31" s="239">
        <f>ROUND(M28+M29,2)</f>
        <v>14000000</v>
      </c>
      <c r="N31" s="225"/>
      <c r="O31" s="225"/>
      <c r="P31" s="225"/>
      <c r="Q31" s="33"/>
      <c r="R31" s="34"/>
    </row>
    <row r="32" spans="2:18" s="1" customFormat="1" ht="6.9" customHeight="1">
      <c r="B32" s="32"/>
      <c r="C32" s="33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33"/>
      <c r="R32" s="34"/>
    </row>
    <row r="33" spans="2:18" s="1" customFormat="1" ht="14.4" customHeight="1">
      <c r="B33" s="32"/>
      <c r="C33" s="33"/>
      <c r="D33" s="39" t="s">
        <v>38</v>
      </c>
      <c r="E33" s="39" t="s">
        <v>39</v>
      </c>
      <c r="F33" s="40">
        <v>0.21</v>
      </c>
      <c r="G33" s="119" t="s">
        <v>40</v>
      </c>
      <c r="H33" s="238">
        <f>ROUND((SUM(BE103:BE104)+SUM(BE123:BE151)), 2)</f>
        <v>14000000</v>
      </c>
      <c r="I33" s="225"/>
      <c r="J33" s="225"/>
      <c r="K33" s="33"/>
      <c r="L33" s="33"/>
      <c r="M33" s="238">
        <f>ROUND(ROUND((SUM(BE103:BE104)+SUM(BE123:BE151)), 2)*F33, 2)</f>
        <v>2940000</v>
      </c>
      <c r="N33" s="225"/>
      <c r="O33" s="225"/>
      <c r="P33" s="225"/>
      <c r="Q33" s="33"/>
      <c r="R33" s="34"/>
    </row>
    <row r="34" spans="2:18" s="1" customFormat="1" ht="14.4" customHeight="1">
      <c r="B34" s="32"/>
      <c r="C34" s="33"/>
      <c r="D34" s="33"/>
      <c r="E34" s="39" t="s">
        <v>41</v>
      </c>
      <c r="F34" s="40">
        <v>0.15</v>
      </c>
      <c r="G34" s="119" t="s">
        <v>40</v>
      </c>
      <c r="H34" s="238">
        <f>ROUND((SUM(BF103:BF104)+SUM(BF123:BF151)), 2)</f>
        <v>0</v>
      </c>
      <c r="I34" s="225"/>
      <c r="J34" s="225"/>
      <c r="K34" s="33"/>
      <c r="L34" s="33"/>
      <c r="M34" s="238">
        <f>ROUND(ROUND((SUM(BF103:BF104)+SUM(BF123:BF151)), 2)*F34, 2)</f>
        <v>0</v>
      </c>
      <c r="N34" s="225"/>
      <c r="O34" s="225"/>
      <c r="P34" s="225"/>
      <c r="Q34" s="33"/>
      <c r="R34" s="34"/>
    </row>
    <row r="35" spans="2:18" s="1" customFormat="1" ht="14.4" hidden="1" customHeight="1">
      <c r="B35" s="32"/>
      <c r="C35" s="33"/>
      <c r="D35" s="33"/>
      <c r="E35" s="39" t="s">
        <v>42</v>
      </c>
      <c r="F35" s="40">
        <v>0.21</v>
      </c>
      <c r="G35" s="119" t="s">
        <v>40</v>
      </c>
      <c r="H35" s="238">
        <f>ROUND((SUM(BG103:BG104)+SUM(BG123:BG151)), 2)</f>
        <v>0</v>
      </c>
      <c r="I35" s="225"/>
      <c r="J35" s="225"/>
      <c r="K35" s="33"/>
      <c r="L35" s="33"/>
      <c r="M35" s="238">
        <v>0</v>
      </c>
      <c r="N35" s="225"/>
      <c r="O35" s="225"/>
      <c r="P35" s="225"/>
      <c r="Q35" s="33"/>
      <c r="R35" s="34"/>
    </row>
    <row r="36" spans="2:18" s="1" customFormat="1" ht="14.4" hidden="1" customHeight="1">
      <c r="B36" s="32"/>
      <c r="C36" s="33"/>
      <c r="D36" s="33"/>
      <c r="E36" s="39" t="s">
        <v>43</v>
      </c>
      <c r="F36" s="40">
        <v>0.15</v>
      </c>
      <c r="G36" s="119" t="s">
        <v>40</v>
      </c>
      <c r="H36" s="238">
        <f>ROUND((SUM(BH103:BH104)+SUM(BH123:BH151)), 2)</f>
        <v>0</v>
      </c>
      <c r="I36" s="225"/>
      <c r="J36" s="225"/>
      <c r="K36" s="33"/>
      <c r="L36" s="33"/>
      <c r="M36" s="238">
        <v>0</v>
      </c>
      <c r="N36" s="225"/>
      <c r="O36" s="225"/>
      <c r="P36" s="225"/>
      <c r="Q36" s="33"/>
      <c r="R36" s="34"/>
    </row>
    <row r="37" spans="2:18" s="1" customFormat="1" ht="14.4" hidden="1" customHeight="1">
      <c r="B37" s="32"/>
      <c r="C37" s="33"/>
      <c r="D37" s="33"/>
      <c r="E37" s="39" t="s">
        <v>44</v>
      </c>
      <c r="F37" s="40">
        <v>0</v>
      </c>
      <c r="G37" s="119" t="s">
        <v>40</v>
      </c>
      <c r="H37" s="238">
        <f>ROUND((SUM(BI103:BI104)+SUM(BI123:BI151)), 2)</f>
        <v>0</v>
      </c>
      <c r="I37" s="225"/>
      <c r="J37" s="225"/>
      <c r="K37" s="33"/>
      <c r="L37" s="33"/>
      <c r="M37" s="238">
        <v>0</v>
      </c>
      <c r="N37" s="225"/>
      <c r="O37" s="225"/>
      <c r="P37" s="225"/>
      <c r="Q37" s="33"/>
      <c r="R37" s="34"/>
    </row>
    <row r="38" spans="2:18" s="1" customFormat="1" ht="6.9" customHeight="1">
      <c r="B38" s="32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4"/>
    </row>
    <row r="39" spans="2:18" s="1" customFormat="1" ht="25.35" customHeight="1">
      <c r="B39" s="32"/>
      <c r="C39" s="115"/>
      <c r="D39" s="120" t="s">
        <v>45</v>
      </c>
      <c r="E39" s="76"/>
      <c r="F39" s="76"/>
      <c r="G39" s="121" t="s">
        <v>46</v>
      </c>
      <c r="H39" s="122" t="s">
        <v>47</v>
      </c>
      <c r="I39" s="76"/>
      <c r="J39" s="76"/>
      <c r="K39" s="76"/>
      <c r="L39" s="234">
        <f>SUM(M31:M37)</f>
        <v>16940000</v>
      </c>
      <c r="M39" s="234"/>
      <c r="N39" s="234"/>
      <c r="O39" s="234"/>
      <c r="P39" s="235"/>
      <c r="Q39" s="115"/>
      <c r="R39" s="34"/>
    </row>
    <row r="40" spans="2:18" s="1" customFormat="1" ht="14.4" customHeight="1">
      <c r="B40" s="32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4"/>
    </row>
    <row r="41" spans="2:18" s="1" customFormat="1" ht="14.4" customHeight="1">
      <c r="B41" s="32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4"/>
    </row>
    <row r="42" spans="2:18">
      <c r="B42" s="23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4"/>
    </row>
    <row r="43" spans="2:18">
      <c r="B43" s="23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4"/>
    </row>
    <row r="44" spans="2:18">
      <c r="B44" s="23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4"/>
    </row>
    <row r="45" spans="2:18">
      <c r="B45" s="23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4"/>
    </row>
    <row r="46" spans="2:18">
      <c r="B46" s="23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4"/>
    </row>
    <row r="47" spans="2:18">
      <c r="B47" s="23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4"/>
    </row>
    <row r="48" spans="2:18">
      <c r="B48" s="23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4"/>
    </row>
    <row r="49" spans="2:18">
      <c r="B49" s="23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4"/>
    </row>
    <row r="50" spans="2:18" s="1" customFormat="1" ht="14.4">
      <c r="B50" s="32"/>
      <c r="C50" s="33"/>
      <c r="D50" s="47" t="s">
        <v>48</v>
      </c>
      <c r="E50" s="48"/>
      <c r="F50" s="48"/>
      <c r="G50" s="48"/>
      <c r="H50" s="49"/>
      <c r="I50" s="33"/>
      <c r="J50" s="47" t="s">
        <v>49</v>
      </c>
      <c r="K50" s="48"/>
      <c r="L50" s="48"/>
      <c r="M50" s="48"/>
      <c r="N50" s="48"/>
      <c r="O50" s="48"/>
      <c r="P50" s="49"/>
      <c r="Q50" s="33"/>
      <c r="R50" s="34"/>
    </row>
    <row r="51" spans="2:18">
      <c r="B51" s="23"/>
      <c r="C51" s="25"/>
      <c r="D51" s="50"/>
      <c r="E51" s="25"/>
      <c r="F51" s="25"/>
      <c r="G51" s="25"/>
      <c r="H51" s="51"/>
      <c r="I51" s="25"/>
      <c r="J51" s="50"/>
      <c r="K51" s="25"/>
      <c r="L51" s="25"/>
      <c r="M51" s="25"/>
      <c r="N51" s="25"/>
      <c r="O51" s="25"/>
      <c r="P51" s="51"/>
      <c r="Q51" s="25"/>
      <c r="R51" s="24"/>
    </row>
    <row r="52" spans="2:18">
      <c r="B52" s="23"/>
      <c r="C52" s="25"/>
      <c r="D52" s="50"/>
      <c r="E52" s="25"/>
      <c r="F52" s="25"/>
      <c r="G52" s="25"/>
      <c r="H52" s="51"/>
      <c r="I52" s="25"/>
      <c r="J52" s="50"/>
      <c r="K52" s="25"/>
      <c r="L52" s="25"/>
      <c r="M52" s="25"/>
      <c r="N52" s="25"/>
      <c r="O52" s="25"/>
      <c r="P52" s="51"/>
      <c r="Q52" s="25"/>
      <c r="R52" s="24"/>
    </row>
    <row r="53" spans="2:18">
      <c r="B53" s="23"/>
      <c r="C53" s="25"/>
      <c r="D53" s="50"/>
      <c r="E53" s="25"/>
      <c r="F53" s="25"/>
      <c r="G53" s="25"/>
      <c r="H53" s="51"/>
      <c r="I53" s="25"/>
      <c r="J53" s="50"/>
      <c r="K53" s="25"/>
      <c r="L53" s="25"/>
      <c r="M53" s="25"/>
      <c r="N53" s="25"/>
      <c r="O53" s="25"/>
      <c r="P53" s="51"/>
      <c r="Q53" s="25"/>
      <c r="R53" s="24"/>
    </row>
    <row r="54" spans="2:18">
      <c r="B54" s="23"/>
      <c r="C54" s="25"/>
      <c r="D54" s="50"/>
      <c r="E54" s="25"/>
      <c r="F54" s="25"/>
      <c r="G54" s="25"/>
      <c r="H54" s="51"/>
      <c r="I54" s="25"/>
      <c r="J54" s="50"/>
      <c r="K54" s="25"/>
      <c r="L54" s="25"/>
      <c r="M54" s="25"/>
      <c r="N54" s="25"/>
      <c r="O54" s="25"/>
      <c r="P54" s="51"/>
      <c r="Q54" s="25"/>
      <c r="R54" s="24"/>
    </row>
    <row r="55" spans="2:18">
      <c r="B55" s="23"/>
      <c r="C55" s="25"/>
      <c r="D55" s="50"/>
      <c r="E55" s="25"/>
      <c r="F55" s="25"/>
      <c r="G55" s="25"/>
      <c r="H55" s="51"/>
      <c r="I55" s="25"/>
      <c r="J55" s="50"/>
      <c r="K55" s="25"/>
      <c r="L55" s="25"/>
      <c r="M55" s="25"/>
      <c r="N55" s="25"/>
      <c r="O55" s="25"/>
      <c r="P55" s="51"/>
      <c r="Q55" s="25"/>
      <c r="R55" s="24"/>
    </row>
    <row r="56" spans="2:18">
      <c r="B56" s="23"/>
      <c r="C56" s="25"/>
      <c r="D56" s="50"/>
      <c r="E56" s="25"/>
      <c r="F56" s="25"/>
      <c r="G56" s="25"/>
      <c r="H56" s="51"/>
      <c r="I56" s="25"/>
      <c r="J56" s="50"/>
      <c r="K56" s="25"/>
      <c r="L56" s="25"/>
      <c r="M56" s="25"/>
      <c r="N56" s="25"/>
      <c r="O56" s="25"/>
      <c r="P56" s="51"/>
      <c r="Q56" s="25"/>
      <c r="R56" s="24"/>
    </row>
    <row r="57" spans="2:18">
      <c r="B57" s="23"/>
      <c r="C57" s="25"/>
      <c r="D57" s="50"/>
      <c r="E57" s="25"/>
      <c r="F57" s="25"/>
      <c r="G57" s="25"/>
      <c r="H57" s="51"/>
      <c r="I57" s="25"/>
      <c r="J57" s="50"/>
      <c r="K57" s="25"/>
      <c r="L57" s="25"/>
      <c r="M57" s="25"/>
      <c r="N57" s="25"/>
      <c r="O57" s="25"/>
      <c r="P57" s="51"/>
      <c r="Q57" s="25"/>
      <c r="R57" s="24"/>
    </row>
    <row r="58" spans="2:18">
      <c r="B58" s="23"/>
      <c r="C58" s="25"/>
      <c r="D58" s="50"/>
      <c r="E58" s="25"/>
      <c r="F58" s="25"/>
      <c r="G58" s="25"/>
      <c r="H58" s="51"/>
      <c r="I58" s="25"/>
      <c r="J58" s="50"/>
      <c r="K58" s="25"/>
      <c r="L58" s="25"/>
      <c r="M58" s="25"/>
      <c r="N58" s="25"/>
      <c r="O58" s="25"/>
      <c r="P58" s="51"/>
      <c r="Q58" s="25"/>
      <c r="R58" s="24"/>
    </row>
    <row r="59" spans="2:18" s="1" customFormat="1" ht="14.4">
      <c r="B59" s="32"/>
      <c r="C59" s="33"/>
      <c r="D59" s="52" t="s">
        <v>50</v>
      </c>
      <c r="E59" s="53"/>
      <c r="F59" s="53"/>
      <c r="G59" s="54" t="s">
        <v>51</v>
      </c>
      <c r="H59" s="55"/>
      <c r="I59" s="33"/>
      <c r="J59" s="52" t="s">
        <v>50</v>
      </c>
      <c r="K59" s="53"/>
      <c r="L59" s="53"/>
      <c r="M59" s="53"/>
      <c r="N59" s="54" t="s">
        <v>51</v>
      </c>
      <c r="O59" s="53"/>
      <c r="P59" s="55"/>
      <c r="Q59" s="33"/>
      <c r="R59" s="34"/>
    </row>
    <row r="60" spans="2:18">
      <c r="B60" s="23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4"/>
    </row>
    <row r="61" spans="2:18" s="1" customFormat="1" ht="14.4">
      <c r="B61" s="32"/>
      <c r="C61" s="33"/>
      <c r="D61" s="47" t="s">
        <v>52</v>
      </c>
      <c r="E61" s="48"/>
      <c r="F61" s="48"/>
      <c r="G61" s="48"/>
      <c r="H61" s="49"/>
      <c r="I61" s="33"/>
      <c r="J61" s="47" t="s">
        <v>53</v>
      </c>
      <c r="K61" s="48"/>
      <c r="L61" s="48"/>
      <c r="M61" s="48"/>
      <c r="N61" s="48"/>
      <c r="O61" s="48"/>
      <c r="P61" s="49"/>
      <c r="Q61" s="33"/>
      <c r="R61" s="34"/>
    </row>
    <row r="62" spans="2:18">
      <c r="B62" s="23"/>
      <c r="C62" s="25"/>
      <c r="D62" s="50"/>
      <c r="E62" s="25"/>
      <c r="F62" s="25"/>
      <c r="G62" s="25"/>
      <c r="H62" s="51"/>
      <c r="I62" s="25"/>
      <c r="J62" s="50"/>
      <c r="K62" s="25"/>
      <c r="L62" s="25"/>
      <c r="M62" s="25"/>
      <c r="N62" s="25"/>
      <c r="O62" s="25"/>
      <c r="P62" s="51"/>
      <c r="Q62" s="25"/>
      <c r="R62" s="24"/>
    </row>
    <row r="63" spans="2:18">
      <c r="B63" s="23"/>
      <c r="C63" s="25"/>
      <c r="D63" s="50"/>
      <c r="E63" s="25"/>
      <c r="F63" s="25"/>
      <c r="G63" s="25"/>
      <c r="H63" s="51"/>
      <c r="I63" s="25"/>
      <c r="J63" s="50"/>
      <c r="K63" s="25"/>
      <c r="L63" s="25"/>
      <c r="M63" s="25"/>
      <c r="N63" s="25"/>
      <c r="O63" s="25"/>
      <c r="P63" s="51"/>
      <c r="Q63" s="25"/>
      <c r="R63" s="24"/>
    </row>
    <row r="64" spans="2:18">
      <c r="B64" s="23"/>
      <c r="C64" s="25"/>
      <c r="D64" s="50"/>
      <c r="E64" s="25"/>
      <c r="F64" s="25"/>
      <c r="G64" s="25"/>
      <c r="H64" s="51"/>
      <c r="I64" s="25"/>
      <c r="J64" s="50"/>
      <c r="K64" s="25"/>
      <c r="L64" s="25"/>
      <c r="M64" s="25"/>
      <c r="N64" s="25"/>
      <c r="O64" s="25"/>
      <c r="P64" s="51"/>
      <c r="Q64" s="25"/>
      <c r="R64" s="24"/>
    </row>
    <row r="65" spans="2:21">
      <c r="B65" s="23"/>
      <c r="C65" s="25"/>
      <c r="D65" s="50"/>
      <c r="E65" s="25"/>
      <c r="F65" s="25"/>
      <c r="G65" s="25"/>
      <c r="H65" s="51"/>
      <c r="I65" s="25"/>
      <c r="J65" s="50"/>
      <c r="K65" s="25"/>
      <c r="L65" s="25"/>
      <c r="M65" s="25"/>
      <c r="N65" s="25"/>
      <c r="O65" s="25"/>
      <c r="P65" s="51"/>
      <c r="Q65" s="25"/>
      <c r="R65" s="24"/>
    </row>
    <row r="66" spans="2:21">
      <c r="B66" s="23"/>
      <c r="C66" s="25"/>
      <c r="D66" s="50"/>
      <c r="E66" s="25"/>
      <c r="F66" s="25"/>
      <c r="G66" s="25"/>
      <c r="H66" s="51"/>
      <c r="I66" s="25"/>
      <c r="J66" s="50"/>
      <c r="K66" s="25"/>
      <c r="L66" s="25"/>
      <c r="M66" s="25"/>
      <c r="N66" s="25"/>
      <c r="O66" s="25"/>
      <c r="P66" s="51"/>
      <c r="Q66" s="25"/>
      <c r="R66" s="24"/>
    </row>
    <row r="67" spans="2:21">
      <c r="B67" s="23"/>
      <c r="C67" s="25"/>
      <c r="D67" s="50"/>
      <c r="E67" s="25"/>
      <c r="F67" s="25"/>
      <c r="G67" s="25"/>
      <c r="H67" s="51"/>
      <c r="I67" s="25"/>
      <c r="J67" s="50"/>
      <c r="K67" s="25"/>
      <c r="L67" s="25"/>
      <c r="M67" s="25"/>
      <c r="N67" s="25"/>
      <c r="O67" s="25"/>
      <c r="P67" s="51"/>
      <c r="Q67" s="25"/>
      <c r="R67" s="24"/>
    </row>
    <row r="68" spans="2:21">
      <c r="B68" s="23"/>
      <c r="C68" s="25"/>
      <c r="D68" s="50"/>
      <c r="E68" s="25"/>
      <c r="F68" s="25"/>
      <c r="G68" s="25"/>
      <c r="H68" s="51"/>
      <c r="I68" s="25"/>
      <c r="J68" s="50"/>
      <c r="K68" s="25"/>
      <c r="L68" s="25"/>
      <c r="M68" s="25"/>
      <c r="N68" s="25"/>
      <c r="O68" s="25"/>
      <c r="P68" s="51"/>
      <c r="Q68" s="25"/>
      <c r="R68" s="24"/>
    </row>
    <row r="69" spans="2:21">
      <c r="B69" s="23"/>
      <c r="C69" s="25"/>
      <c r="D69" s="50"/>
      <c r="E69" s="25"/>
      <c r="F69" s="25"/>
      <c r="G69" s="25"/>
      <c r="H69" s="51"/>
      <c r="I69" s="25"/>
      <c r="J69" s="50"/>
      <c r="K69" s="25"/>
      <c r="L69" s="25"/>
      <c r="M69" s="25"/>
      <c r="N69" s="25"/>
      <c r="O69" s="25"/>
      <c r="P69" s="51"/>
      <c r="Q69" s="25"/>
      <c r="R69" s="24"/>
    </row>
    <row r="70" spans="2:21" s="1" customFormat="1" ht="14.4">
      <c r="B70" s="32"/>
      <c r="C70" s="33"/>
      <c r="D70" s="52" t="s">
        <v>50</v>
      </c>
      <c r="E70" s="53"/>
      <c r="F70" s="53"/>
      <c r="G70" s="54" t="s">
        <v>51</v>
      </c>
      <c r="H70" s="55"/>
      <c r="I70" s="33"/>
      <c r="J70" s="52" t="s">
        <v>50</v>
      </c>
      <c r="K70" s="53"/>
      <c r="L70" s="53"/>
      <c r="M70" s="53"/>
      <c r="N70" s="54" t="s">
        <v>51</v>
      </c>
      <c r="O70" s="53"/>
      <c r="P70" s="55"/>
      <c r="Q70" s="33"/>
      <c r="R70" s="34"/>
    </row>
    <row r="71" spans="2:21" s="1" customFormat="1" ht="14.4" customHeight="1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8"/>
    </row>
    <row r="75" spans="2:21" s="1" customFormat="1" ht="6.9" customHeight="1">
      <c r="B75" s="123"/>
      <c r="C75" s="124"/>
      <c r="D75" s="124"/>
      <c r="E75" s="124"/>
      <c r="F75" s="124"/>
      <c r="G75" s="124"/>
      <c r="H75" s="124"/>
      <c r="I75" s="124"/>
      <c r="J75" s="124"/>
      <c r="K75" s="124"/>
      <c r="L75" s="124"/>
      <c r="M75" s="124"/>
      <c r="N75" s="124"/>
      <c r="O75" s="124"/>
      <c r="P75" s="124"/>
      <c r="Q75" s="124"/>
      <c r="R75" s="125"/>
    </row>
    <row r="76" spans="2:21" s="1" customFormat="1" ht="36.9" customHeight="1">
      <c r="B76" s="32"/>
      <c r="C76" s="196" t="s">
        <v>137</v>
      </c>
      <c r="D76" s="197"/>
      <c r="E76" s="197"/>
      <c r="F76" s="197"/>
      <c r="G76" s="197"/>
      <c r="H76" s="197"/>
      <c r="I76" s="197"/>
      <c r="J76" s="197"/>
      <c r="K76" s="197"/>
      <c r="L76" s="197"/>
      <c r="M76" s="197"/>
      <c r="N76" s="197"/>
      <c r="O76" s="197"/>
      <c r="P76" s="197"/>
      <c r="Q76" s="197"/>
      <c r="R76" s="34"/>
      <c r="T76" s="126"/>
      <c r="U76" s="126"/>
    </row>
    <row r="77" spans="2:21" s="1" customFormat="1" ht="6.9" customHeight="1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4"/>
      <c r="T77" s="126"/>
      <c r="U77" s="126"/>
    </row>
    <row r="78" spans="2:21" s="1" customFormat="1" ht="30" customHeight="1">
      <c r="B78" s="32"/>
      <c r="C78" s="29" t="s">
        <v>17</v>
      </c>
      <c r="D78" s="33"/>
      <c r="E78" s="33"/>
      <c r="F78" s="231" t="str">
        <f>F6</f>
        <v>Dětské sportovně-kulturní centrum Staré Brno</v>
      </c>
      <c r="G78" s="232"/>
      <c r="H78" s="232"/>
      <c r="I78" s="232"/>
      <c r="J78" s="232"/>
      <c r="K78" s="232"/>
      <c r="L78" s="232"/>
      <c r="M78" s="232"/>
      <c r="N78" s="232"/>
      <c r="O78" s="232"/>
      <c r="P78" s="232"/>
      <c r="Q78" s="33"/>
      <c r="R78" s="34"/>
      <c r="T78" s="126"/>
      <c r="U78" s="126"/>
    </row>
    <row r="79" spans="2:21" ht="30" customHeight="1">
      <c r="B79" s="23"/>
      <c r="C79" s="29" t="s">
        <v>131</v>
      </c>
      <c r="D79" s="25"/>
      <c r="E79" s="25"/>
      <c r="F79" s="231" t="s">
        <v>132</v>
      </c>
      <c r="G79" s="204"/>
      <c r="H79" s="204"/>
      <c r="I79" s="204"/>
      <c r="J79" s="204"/>
      <c r="K79" s="204"/>
      <c r="L79" s="204"/>
      <c r="M79" s="204"/>
      <c r="N79" s="204"/>
      <c r="O79" s="204"/>
      <c r="P79" s="204"/>
      <c r="Q79" s="25"/>
      <c r="R79" s="24"/>
      <c r="T79" s="127"/>
      <c r="U79" s="127"/>
    </row>
    <row r="80" spans="2:21" s="1" customFormat="1" ht="36.9" customHeight="1">
      <c r="B80" s="32"/>
      <c r="C80" s="66" t="s">
        <v>133</v>
      </c>
      <c r="D80" s="33"/>
      <c r="E80" s="33"/>
      <c r="F80" s="198" t="str">
        <f>F8</f>
        <v>SO01.06 - Mateřská škola</v>
      </c>
      <c r="G80" s="225"/>
      <c r="H80" s="225"/>
      <c r="I80" s="225"/>
      <c r="J80" s="225"/>
      <c r="K80" s="225"/>
      <c r="L80" s="225"/>
      <c r="M80" s="225"/>
      <c r="N80" s="225"/>
      <c r="O80" s="225"/>
      <c r="P80" s="225"/>
      <c r="Q80" s="33"/>
      <c r="R80" s="34"/>
      <c r="T80" s="126"/>
      <c r="U80" s="126"/>
    </row>
    <row r="81" spans="2:47" s="1" customFormat="1" ht="6.9" customHeight="1"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4"/>
      <c r="T81" s="126"/>
      <c r="U81" s="126"/>
    </row>
    <row r="82" spans="2:47" s="1" customFormat="1" ht="18" customHeight="1">
      <c r="B82" s="32"/>
      <c r="C82" s="29" t="s">
        <v>22</v>
      </c>
      <c r="D82" s="33"/>
      <c r="E82" s="33"/>
      <c r="F82" s="27" t="str">
        <f>F10</f>
        <v>Brno</v>
      </c>
      <c r="G82" s="33"/>
      <c r="H82" s="33"/>
      <c r="I82" s="33"/>
      <c r="J82" s="33"/>
      <c r="K82" s="29" t="s">
        <v>24</v>
      </c>
      <c r="L82" s="33"/>
      <c r="M82" s="226" t="str">
        <f>IF(O10="","",O10)</f>
        <v>17. 2. 2018</v>
      </c>
      <c r="N82" s="226"/>
      <c r="O82" s="226"/>
      <c r="P82" s="226"/>
      <c r="Q82" s="33"/>
      <c r="R82" s="34"/>
      <c r="T82" s="126"/>
      <c r="U82" s="126"/>
    </row>
    <row r="83" spans="2:47" s="1" customFormat="1" ht="6.9" customHeight="1"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4"/>
      <c r="T83" s="126"/>
      <c r="U83" s="126"/>
    </row>
    <row r="84" spans="2:47" s="1" customFormat="1" ht="13.2">
      <c r="B84" s="32"/>
      <c r="C84" s="29" t="s">
        <v>26</v>
      </c>
      <c r="D84" s="33"/>
      <c r="E84" s="33"/>
      <c r="F84" s="27" t="str">
        <f>E13</f>
        <v xml:space="preserve"> </v>
      </c>
      <c r="G84" s="33"/>
      <c r="H84" s="33"/>
      <c r="I84" s="33"/>
      <c r="J84" s="33"/>
      <c r="K84" s="29" t="s">
        <v>31</v>
      </c>
      <c r="L84" s="33"/>
      <c r="M84" s="209" t="str">
        <f>E19</f>
        <v xml:space="preserve"> </v>
      </c>
      <c r="N84" s="209"/>
      <c r="O84" s="209"/>
      <c r="P84" s="209"/>
      <c r="Q84" s="209"/>
      <c r="R84" s="34"/>
      <c r="T84" s="126"/>
      <c r="U84" s="126"/>
    </row>
    <row r="85" spans="2:47" s="1" customFormat="1" ht="14.4" customHeight="1">
      <c r="B85" s="32"/>
      <c r="C85" s="29" t="s">
        <v>30</v>
      </c>
      <c r="D85" s="33"/>
      <c r="E85" s="33"/>
      <c r="F85" s="27" t="str">
        <f>IF(E16="","",E16)</f>
        <v xml:space="preserve"> </v>
      </c>
      <c r="G85" s="33"/>
      <c r="H85" s="33"/>
      <c r="I85" s="33"/>
      <c r="J85" s="33"/>
      <c r="K85" s="29" t="s">
        <v>33</v>
      </c>
      <c r="L85" s="33"/>
      <c r="M85" s="209" t="str">
        <f>E22</f>
        <v xml:space="preserve"> </v>
      </c>
      <c r="N85" s="209"/>
      <c r="O85" s="209"/>
      <c r="P85" s="209"/>
      <c r="Q85" s="209"/>
      <c r="R85" s="34"/>
      <c r="T85" s="126"/>
      <c r="U85" s="126"/>
    </row>
    <row r="86" spans="2:47" s="1" customFormat="1" ht="10.35" customHeight="1"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4"/>
      <c r="T86" s="126"/>
      <c r="U86" s="126"/>
    </row>
    <row r="87" spans="2:47" s="1" customFormat="1" ht="29.25" customHeight="1">
      <c r="B87" s="32"/>
      <c r="C87" s="236" t="s">
        <v>138</v>
      </c>
      <c r="D87" s="237"/>
      <c r="E87" s="237"/>
      <c r="F87" s="237"/>
      <c r="G87" s="237"/>
      <c r="H87" s="115"/>
      <c r="I87" s="115"/>
      <c r="J87" s="115"/>
      <c r="K87" s="115"/>
      <c r="L87" s="115"/>
      <c r="M87" s="115"/>
      <c r="N87" s="236" t="s">
        <v>139</v>
      </c>
      <c r="O87" s="237"/>
      <c r="P87" s="237"/>
      <c r="Q87" s="237"/>
      <c r="R87" s="34"/>
      <c r="T87" s="126"/>
      <c r="U87" s="126"/>
    </row>
    <row r="88" spans="2:47" s="1" customFormat="1" ht="10.35" customHeight="1"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4"/>
      <c r="T88" s="126"/>
      <c r="U88" s="126"/>
    </row>
    <row r="89" spans="2:47" s="1" customFormat="1" ht="29.25" customHeight="1">
      <c r="B89" s="32"/>
      <c r="C89" s="128" t="s">
        <v>140</v>
      </c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169">
        <f>N123</f>
        <v>14000000</v>
      </c>
      <c r="O89" s="229"/>
      <c r="P89" s="229"/>
      <c r="Q89" s="229"/>
      <c r="R89" s="34"/>
      <c r="T89" s="126"/>
      <c r="U89" s="126"/>
      <c r="AU89" s="19" t="s">
        <v>141</v>
      </c>
    </row>
    <row r="90" spans="2:47" s="7" customFormat="1" ht="24.9" customHeight="1">
      <c r="B90" s="129"/>
      <c r="C90" s="130"/>
      <c r="D90" s="131" t="s">
        <v>142</v>
      </c>
      <c r="E90" s="130"/>
      <c r="F90" s="130"/>
      <c r="G90" s="130"/>
      <c r="H90" s="130"/>
      <c r="I90" s="130"/>
      <c r="J90" s="130"/>
      <c r="K90" s="130"/>
      <c r="L90" s="130"/>
      <c r="M90" s="130"/>
      <c r="N90" s="218">
        <f>N124</f>
        <v>12325000</v>
      </c>
      <c r="O90" s="233"/>
      <c r="P90" s="233"/>
      <c r="Q90" s="233"/>
      <c r="R90" s="132"/>
      <c r="T90" s="133"/>
      <c r="U90" s="133"/>
    </row>
    <row r="91" spans="2:47" s="8" customFormat="1" ht="19.95" customHeight="1">
      <c r="B91" s="134"/>
      <c r="C91" s="100"/>
      <c r="D91" s="135" t="s">
        <v>143</v>
      </c>
      <c r="E91" s="100"/>
      <c r="F91" s="100"/>
      <c r="G91" s="100"/>
      <c r="H91" s="100"/>
      <c r="I91" s="100"/>
      <c r="J91" s="100"/>
      <c r="K91" s="100"/>
      <c r="L91" s="100"/>
      <c r="M91" s="100"/>
      <c r="N91" s="177">
        <f>N125</f>
        <v>150000</v>
      </c>
      <c r="O91" s="178"/>
      <c r="P91" s="178"/>
      <c r="Q91" s="178"/>
      <c r="R91" s="136"/>
      <c r="T91" s="137"/>
      <c r="U91" s="137"/>
    </row>
    <row r="92" spans="2:47" s="8" customFormat="1" ht="19.95" customHeight="1">
      <c r="B92" s="134"/>
      <c r="C92" s="100"/>
      <c r="D92" s="135" t="s">
        <v>144</v>
      </c>
      <c r="E92" s="100"/>
      <c r="F92" s="100"/>
      <c r="G92" s="100"/>
      <c r="H92" s="100"/>
      <c r="I92" s="100"/>
      <c r="J92" s="100"/>
      <c r="K92" s="100"/>
      <c r="L92" s="100"/>
      <c r="M92" s="100"/>
      <c r="N92" s="177">
        <f>N127</f>
        <v>2100000</v>
      </c>
      <c r="O92" s="178"/>
      <c r="P92" s="178"/>
      <c r="Q92" s="178"/>
      <c r="R92" s="136"/>
      <c r="T92" s="137"/>
      <c r="U92" s="137"/>
    </row>
    <row r="93" spans="2:47" s="8" customFormat="1" ht="19.95" customHeight="1">
      <c r="B93" s="134"/>
      <c r="C93" s="100"/>
      <c r="D93" s="135" t="s">
        <v>145</v>
      </c>
      <c r="E93" s="100"/>
      <c r="F93" s="100"/>
      <c r="G93" s="100"/>
      <c r="H93" s="100"/>
      <c r="I93" s="100"/>
      <c r="J93" s="100"/>
      <c r="K93" s="100"/>
      <c r="L93" s="100"/>
      <c r="M93" s="100"/>
      <c r="N93" s="177">
        <f>N130</f>
        <v>6850000</v>
      </c>
      <c r="O93" s="178"/>
      <c r="P93" s="178"/>
      <c r="Q93" s="178"/>
      <c r="R93" s="136"/>
      <c r="T93" s="137"/>
      <c r="U93" s="137"/>
    </row>
    <row r="94" spans="2:47" s="8" customFormat="1" ht="19.95" customHeight="1">
      <c r="B94" s="134"/>
      <c r="C94" s="100"/>
      <c r="D94" s="135" t="s">
        <v>146</v>
      </c>
      <c r="E94" s="100"/>
      <c r="F94" s="100"/>
      <c r="G94" s="100"/>
      <c r="H94" s="100"/>
      <c r="I94" s="100"/>
      <c r="J94" s="100"/>
      <c r="K94" s="100"/>
      <c r="L94" s="100"/>
      <c r="M94" s="100"/>
      <c r="N94" s="177">
        <f>N135</f>
        <v>2700000</v>
      </c>
      <c r="O94" s="178"/>
      <c r="P94" s="178"/>
      <c r="Q94" s="178"/>
      <c r="R94" s="136"/>
      <c r="T94" s="137"/>
      <c r="U94" s="137"/>
    </row>
    <row r="95" spans="2:47" s="8" customFormat="1" ht="19.95" customHeight="1">
      <c r="B95" s="134"/>
      <c r="C95" s="100"/>
      <c r="D95" s="135" t="s">
        <v>147</v>
      </c>
      <c r="E95" s="100"/>
      <c r="F95" s="100"/>
      <c r="G95" s="100"/>
      <c r="H95" s="100"/>
      <c r="I95" s="100"/>
      <c r="J95" s="100"/>
      <c r="K95" s="100"/>
      <c r="L95" s="100"/>
      <c r="M95" s="100"/>
      <c r="N95" s="177">
        <f>N138</f>
        <v>525000</v>
      </c>
      <c r="O95" s="178"/>
      <c r="P95" s="178"/>
      <c r="Q95" s="178"/>
      <c r="R95" s="136"/>
      <c r="T95" s="137"/>
      <c r="U95" s="137"/>
    </row>
    <row r="96" spans="2:47" s="7" customFormat="1" ht="24.9" customHeight="1">
      <c r="B96" s="129"/>
      <c r="C96" s="130"/>
      <c r="D96" s="131" t="s">
        <v>148</v>
      </c>
      <c r="E96" s="130"/>
      <c r="F96" s="130"/>
      <c r="G96" s="130"/>
      <c r="H96" s="130"/>
      <c r="I96" s="130"/>
      <c r="J96" s="130"/>
      <c r="K96" s="130"/>
      <c r="L96" s="130"/>
      <c r="M96" s="130"/>
      <c r="N96" s="218">
        <f>N140</f>
        <v>1675000</v>
      </c>
      <c r="O96" s="233"/>
      <c r="P96" s="233"/>
      <c r="Q96" s="233"/>
      <c r="R96" s="132"/>
      <c r="T96" s="133"/>
      <c r="U96" s="133"/>
    </row>
    <row r="97" spans="2:21" s="8" customFormat="1" ht="19.95" customHeight="1">
      <c r="B97" s="134"/>
      <c r="C97" s="100"/>
      <c r="D97" s="135" t="s">
        <v>149</v>
      </c>
      <c r="E97" s="100"/>
      <c r="F97" s="100"/>
      <c r="G97" s="100"/>
      <c r="H97" s="100"/>
      <c r="I97" s="100"/>
      <c r="J97" s="100"/>
      <c r="K97" s="100"/>
      <c r="L97" s="100"/>
      <c r="M97" s="100"/>
      <c r="N97" s="177">
        <f>N141</f>
        <v>300000</v>
      </c>
      <c r="O97" s="178"/>
      <c r="P97" s="178"/>
      <c r="Q97" s="178"/>
      <c r="R97" s="136"/>
      <c r="T97" s="137"/>
      <c r="U97" s="137"/>
    </row>
    <row r="98" spans="2:21" s="8" customFormat="1" ht="19.95" customHeight="1">
      <c r="B98" s="134"/>
      <c r="C98" s="100"/>
      <c r="D98" s="135" t="s">
        <v>150</v>
      </c>
      <c r="E98" s="100"/>
      <c r="F98" s="100"/>
      <c r="G98" s="100"/>
      <c r="H98" s="100"/>
      <c r="I98" s="100"/>
      <c r="J98" s="100"/>
      <c r="K98" s="100"/>
      <c r="L98" s="100"/>
      <c r="M98" s="100"/>
      <c r="N98" s="177">
        <f>N143</f>
        <v>400000</v>
      </c>
      <c r="O98" s="178"/>
      <c r="P98" s="178"/>
      <c r="Q98" s="178"/>
      <c r="R98" s="136"/>
      <c r="T98" s="137"/>
      <c r="U98" s="137"/>
    </row>
    <row r="99" spans="2:21" s="8" customFormat="1" ht="19.95" customHeight="1">
      <c r="B99" s="134"/>
      <c r="C99" s="100"/>
      <c r="D99" s="135" t="s">
        <v>151</v>
      </c>
      <c r="E99" s="100"/>
      <c r="F99" s="100"/>
      <c r="G99" s="100"/>
      <c r="H99" s="100"/>
      <c r="I99" s="100"/>
      <c r="J99" s="100"/>
      <c r="K99" s="100"/>
      <c r="L99" s="100"/>
      <c r="M99" s="100"/>
      <c r="N99" s="177">
        <f>N145</f>
        <v>650000</v>
      </c>
      <c r="O99" s="178"/>
      <c r="P99" s="178"/>
      <c r="Q99" s="178"/>
      <c r="R99" s="136"/>
      <c r="T99" s="137"/>
      <c r="U99" s="137"/>
    </row>
    <row r="100" spans="2:21" s="8" customFormat="1" ht="19.95" customHeight="1">
      <c r="B100" s="134"/>
      <c r="C100" s="100"/>
      <c r="D100" s="135" t="s">
        <v>152</v>
      </c>
      <c r="E100" s="100"/>
      <c r="F100" s="100"/>
      <c r="G100" s="100"/>
      <c r="H100" s="100"/>
      <c r="I100" s="100"/>
      <c r="J100" s="100"/>
      <c r="K100" s="100"/>
      <c r="L100" s="100"/>
      <c r="M100" s="100"/>
      <c r="N100" s="177">
        <f>N148</f>
        <v>200000</v>
      </c>
      <c r="O100" s="178"/>
      <c r="P100" s="178"/>
      <c r="Q100" s="178"/>
      <c r="R100" s="136"/>
      <c r="T100" s="137"/>
      <c r="U100" s="137"/>
    </row>
    <row r="101" spans="2:21" s="8" customFormat="1" ht="19.95" customHeight="1">
      <c r="B101" s="134"/>
      <c r="C101" s="100"/>
      <c r="D101" s="135" t="s">
        <v>153</v>
      </c>
      <c r="E101" s="100"/>
      <c r="F101" s="100"/>
      <c r="G101" s="100"/>
      <c r="H101" s="100"/>
      <c r="I101" s="100"/>
      <c r="J101" s="100"/>
      <c r="K101" s="100"/>
      <c r="L101" s="100"/>
      <c r="M101" s="100"/>
      <c r="N101" s="177">
        <f>N150</f>
        <v>125000</v>
      </c>
      <c r="O101" s="178"/>
      <c r="P101" s="178"/>
      <c r="Q101" s="178"/>
      <c r="R101" s="136"/>
      <c r="T101" s="137"/>
      <c r="U101" s="137"/>
    </row>
    <row r="102" spans="2:21" s="1" customFormat="1" ht="21.75" customHeight="1">
      <c r="B102" s="32"/>
      <c r="C102" s="33"/>
      <c r="D102" s="33"/>
      <c r="E102" s="33"/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3"/>
      <c r="Q102" s="33"/>
      <c r="R102" s="34"/>
      <c r="T102" s="126"/>
      <c r="U102" s="126"/>
    </row>
    <row r="103" spans="2:21" s="1" customFormat="1" ht="29.25" customHeight="1">
      <c r="B103" s="32"/>
      <c r="C103" s="128" t="s">
        <v>154</v>
      </c>
      <c r="D103" s="33"/>
      <c r="E103" s="33"/>
      <c r="F103" s="33"/>
      <c r="G103" s="33"/>
      <c r="H103" s="33"/>
      <c r="I103" s="33"/>
      <c r="J103" s="33"/>
      <c r="K103" s="33"/>
      <c r="L103" s="33"/>
      <c r="M103" s="33"/>
      <c r="N103" s="229">
        <v>0</v>
      </c>
      <c r="O103" s="230"/>
      <c r="P103" s="230"/>
      <c r="Q103" s="230"/>
      <c r="R103" s="34"/>
      <c r="T103" s="138"/>
      <c r="U103" s="139" t="s">
        <v>38</v>
      </c>
    </row>
    <row r="104" spans="2:21" s="1" customFormat="1" ht="18" customHeight="1">
      <c r="B104" s="32"/>
      <c r="C104" s="33"/>
      <c r="D104" s="33"/>
      <c r="E104" s="33"/>
      <c r="F104" s="33"/>
      <c r="G104" s="33"/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4"/>
      <c r="T104" s="126"/>
      <c r="U104" s="126"/>
    </row>
    <row r="105" spans="2:21" s="1" customFormat="1" ht="29.25" customHeight="1">
      <c r="B105" s="32"/>
      <c r="C105" s="114" t="s">
        <v>124</v>
      </c>
      <c r="D105" s="115"/>
      <c r="E105" s="115"/>
      <c r="F105" s="115"/>
      <c r="G105" s="115"/>
      <c r="H105" s="115"/>
      <c r="I105" s="115"/>
      <c r="J105" s="115"/>
      <c r="K105" s="115"/>
      <c r="L105" s="170">
        <f>ROUND(SUM(N89+N103),2)</f>
        <v>14000000</v>
      </c>
      <c r="M105" s="170"/>
      <c r="N105" s="170"/>
      <c r="O105" s="170"/>
      <c r="P105" s="170"/>
      <c r="Q105" s="170"/>
      <c r="R105" s="34"/>
      <c r="T105" s="126"/>
      <c r="U105" s="126"/>
    </row>
    <row r="106" spans="2:21" s="1" customFormat="1" ht="6.9" customHeight="1">
      <c r="B106" s="56"/>
      <c r="C106" s="57"/>
      <c r="D106" s="57"/>
      <c r="E106" s="57"/>
      <c r="F106" s="57"/>
      <c r="G106" s="57"/>
      <c r="H106" s="57"/>
      <c r="I106" s="57"/>
      <c r="J106" s="57"/>
      <c r="K106" s="57"/>
      <c r="L106" s="57"/>
      <c r="M106" s="57"/>
      <c r="N106" s="57"/>
      <c r="O106" s="57"/>
      <c r="P106" s="57"/>
      <c r="Q106" s="57"/>
      <c r="R106" s="58"/>
      <c r="T106" s="126"/>
      <c r="U106" s="126"/>
    </row>
    <row r="110" spans="2:21" s="1" customFormat="1" ht="6.9" customHeight="1">
      <c r="B110" s="59"/>
      <c r="C110" s="60"/>
      <c r="D110" s="60"/>
      <c r="E110" s="60"/>
      <c r="F110" s="60"/>
      <c r="G110" s="60"/>
      <c r="H110" s="60"/>
      <c r="I110" s="60"/>
      <c r="J110" s="60"/>
      <c r="K110" s="60"/>
      <c r="L110" s="60"/>
      <c r="M110" s="60"/>
      <c r="N110" s="60"/>
      <c r="O110" s="60"/>
      <c r="P110" s="60"/>
      <c r="Q110" s="60"/>
      <c r="R110" s="61"/>
    </row>
    <row r="111" spans="2:21" s="1" customFormat="1" ht="36.9" customHeight="1">
      <c r="B111" s="32"/>
      <c r="C111" s="196" t="s">
        <v>155</v>
      </c>
      <c r="D111" s="225"/>
      <c r="E111" s="225"/>
      <c r="F111" s="225"/>
      <c r="G111" s="225"/>
      <c r="H111" s="225"/>
      <c r="I111" s="225"/>
      <c r="J111" s="225"/>
      <c r="K111" s="225"/>
      <c r="L111" s="225"/>
      <c r="M111" s="225"/>
      <c r="N111" s="225"/>
      <c r="O111" s="225"/>
      <c r="P111" s="225"/>
      <c r="Q111" s="225"/>
      <c r="R111" s="34"/>
    </row>
    <row r="112" spans="2:21" s="1" customFormat="1" ht="6.9" customHeight="1">
      <c r="B112" s="32"/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33"/>
      <c r="R112" s="34"/>
    </row>
    <row r="113" spans="2:65" s="1" customFormat="1" ht="30" customHeight="1">
      <c r="B113" s="32"/>
      <c r="C113" s="29" t="s">
        <v>17</v>
      </c>
      <c r="D113" s="33"/>
      <c r="E113" s="33"/>
      <c r="F113" s="231" t="str">
        <f>F6</f>
        <v>Dětské sportovně-kulturní centrum Staré Brno</v>
      </c>
      <c r="G113" s="232"/>
      <c r="H113" s="232"/>
      <c r="I113" s="232"/>
      <c r="J113" s="232"/>
      <c r="K113" s="232"/>
      <c r="L113" s="232"/>
      <c r="M113" s="232"/>
      <c r="N113" s="232"/>
      <c r="O113" s="232"/>
      <c r="P113" s="232"/>
      <c r="Q113" s="33"/>
      <c r="R113" s="34"/>
    </row>
    <row r="114" spans="2:65" ht="30" customHeight="1">
      <c r="B114" s="23"/>
      <c r="C114" s="29" t="s">
        <v>131</v>
      </c>
      <c r="D114" s="25"/>
      <c r="E114" s="25"/>
      <c r="F114" s="231" t="s">
        <v>132</v>
      </c>
      <c r="G114" s="204"/>
      <c r="H114" s="204"/>
      <c r="I114" s="204"/>
      <c r="J114" s="204"/>
      <c r="K114" s="204"/>
      <c r="L114" s="204"/>
      <c r="M114" s="204"/>
      <c r="N114" s="204"/>
      <c r="O114" s="204"/>
      <c r="P114" s="204"/>
      <c r="Q114" s="25"/>
      <c r="R114" s="24"/>
    </row>
    <row r="115" spans="2:65" s="1" customFormat="1" ht="36.9" customHeight="1">
      <c r="B115" s="32"/>
      <c r="C115" s="66" t="s">
        <v>133</v>
      </c>
      <c r="D115" s="33"/>
      <c r="E115" s="33"/>
      <c r="F115" s="198" t="str">
        <f>F8</f>
        <v>SO01.06 - Mateřská škola</v>
      </c>
      <c r="G115" s="225"/>
      <c r="H115" s="225"/>
      <c r="I115" s="225"/>
      <c r="J115" s="225"/>
      <c r="K115" s="225"/>
      <c r="L115" s="225"/>
      <c r="M115" s="225"/>
      <c r="N115" s="225"/>
      <c r="O115" s="225"/>
      <c r="P115" s="225"/>
      <c r="Q115" s="33"/>
      <c r="R115" s="34"/>
    </row>
    <row r="116" spans="2:65" s="1" customFormat="1" ht="6.9" customHeight="1">
      <c r="B116" s="32"/>
      <c r="C116" s="33"/>
      <c r="D116" s="33"/>
      <c r="E116" s="33"/>
      <c r="F116" s="33"/>
      <c r="G116" s="33"/>
      <c r="H116" s="33"/>
      <c r="I116" s="33"/>
      <c r="J116" s="33"/>
      <c r="K116" s="33"/>
      <c r="L116" s="33"/>
      <c r="M116" s="33"/>
      <c r="N116" s="33"/>
      <c r="O116" s="33"/>
      <c r="P116" s="33"/>
      <c r="Q116" s="33"/>
      <c r="R116" s="34"/>
    </row>
    <row r="117" spans="2:65" s="1" customFormat="1" ht="18" customHeight="1">
      <c r="B117" s="32"/>
      <c r="C117" s="29" t="s">
        <v>22</v>
      </c>
      <c r="D117" s="33"/>
      <c r="E117" s="33"/>
      <c r="F117" s="27" t="str">
        <f>F10</f>
        <v>Brno</v>
      </c>
      <c r="G117" s="33"/>
      <c r="H117" s="33"/>
      <c r="I117" s="33"/>
      <c r="J117" s="33"/>
      <c r="K117" s="29" t="s">
        <v>24</v>
      </c>
      <c r="L117" s="33"/>
      <c r="M117" s="226" t="str">
        <f>IF(O10="","",O10)</f>
        <v>17. 2. 2018</v>
      </c>
      <c r="N117" s="226"/>
      <c r="O117" s="226"/>
      <c r="P117" s="226"/>
      <c r="Q117" s="33"/>
      <c r="R117" s="34"/>
    </row>
    <row r="118" spans="2:65" s="1" customFormat="1" ht="6.9" customHeight="1">
      <c r="B118" s="32"/>
      <c r="C118" s="33"/>
      <c r="D118" s="33"/>
      <c r="E118" s="33"/>
      <c r="F118" s="33"/>
      <c r="G118" s="33"/>
      <c r="H118" s="33"/>
      <c r="I118" s="33"/>
      <c r="J118" s="33"/>
      <c r="K118" s="33"/>
      <c r="L118" s="33"/>
      <c r="M118" s="33"/>
      <c r="N118" s="33"/>
      <c r="O118" s="33"/>
      <c r="P118" s="33"/>
      <c r="Q118" s="33"/>
      <c r="R118" s="34"/>
    </row>
    <row r="119" spans="2:65" s="1" customFormat="1" ht="13.2">
      <c r="B119" s="32"/>
      <c r="C119" s="29" t="s">
        <v>26</v>
      </c>
      <c r="D119" s="33"/>
      <c r="E119" s="33"/>
      <c r="F119" s="27" t="str">
        <f>E13</f>
        <v xml:space="preserve"> </v>
      </c>
      <c r="G119" s="33"/>
      <c r="H119" s="33"/>
      <c r="I119" s="33"/>
      <c r="J119" s="33"/>
      <c r="K119" s="29" t="s">
        <v>31</v>
      </c>
      <c r="L119" s="33"/>
      <c r="M119" s="209" t="str">
        <f>E19</f>
        <v xml:space="preserve"> </v>
      </c>
      <c r="N119" s="209"/>
      <c r="O119" s="209"/>
      <c r="P119" s="209"/>
      <c r="Q119" s="209"/>
      <c r="R119" s="34"/>
    </row>
    <row r="120" spans="2:65" s="1" customFormat="1" ht="14.4" customHeight="1">
      <c r="B120" s="32"/>
      <c r="C120" s="29" t="s">
        <v>30</v>
      </c>
      <c r="D120" s="33"/>
      <c r="E120" s="33"/>
      <c r="F120" s="27" t="str">
        <f>IF(E16="","",E16)</f>
        <v xml:space="preserve"> </v>
      </c>
      <c r="G120" s="33"/>
      <c r="H120" s="33"/>
      <c r="I120" s="33"/>
      <c r="J120" s="33"/>
      <c r="K120" s="29" t="s">
        <v>33</v>
      </c>
      <c r="L120" s="33"/>
      <c r="M120" s="209" t="str">
        <f>E22</f>
        <v xml:space="preserve"> </v>
      </c>
      <c r="N120" s="209"/>
      <c r="O120" s="209"/>
      <c r="P120" s="209"/>
      <c r="Q120" s="209"/>
      <c r="R120" s="34"/>
    </row>
    <row r="121" spans="2:65" s="1" customFormat="1" ht="10.35" customHeight="1">
      <c r="B121" s="32"/>
      <c r="C121" s="33"/>
      <c r="D121" s="33"/>
      <c r="E121" s="33"/>
      <c r="F121" s="33"/>
      <c r="G121" s="33"/>
      <c r="H121" s="33"/>
      <c r="I121" s="33"/>
      <c r="J121" s="33"/>
      <c r="K121" s="33"/>
      <c r="L121" s="33"/>
      <c r="M121" s="33"/>
      <c r="N121" s="33"/>
      <c r="O121" s="33"/>
      <c r="P121" s="33"/>
      <c r="Q121" s="33"/>
      <c r="R121" s="34"/>
    </row>
    <row r="122" spans="2:65" s="9" customFormat="1" ht="29.25" customHeight="1">
      <c r="B122" s="140"/>
      <c r="C122" s="141" t="s">
        <v>156</v>
      </c>
      <c r="D122" s="142" t="s">
        <v>157</v>
      </c>
      <c r="E122" s="142" t="s">
        <v>56</v>
      </c>
      <c r="F122" s="227" t="s">
        <v>158</v>
      </c>
      <c r="G122" s="227"/>
      <c r="H122" s="227"/>
      <c r="I122" s="227"/>
      <c r="J122" s="142" t="s">
        <v>159</v>
      </c>
      <c r="K122" s="142" t="s">
        <v>160</v>
      </c>
      <c r="L122" s="227" t="s">
        <v>161</v>
      </c>
      <c r="M122" s="227"/>
      <c r="N122" s="227" t="s">
        <v>139</v>
      </c>
      <c r="O122" s="227"/>
      <c r="P122" s="227"/>
      <c r="Q122" s="228"/>
      <c r="R122" s="143"/>
      <c r="T122" s="77" t="s">
        <v>162</v>
      </c>
      <c r="U122" s="78" t="s">
        <v>38</v>
      </c>
      <c r="V122" s="78" t="s">
        <v>163</v>
      </c>
      <c r="W122" s="78" t="s">
        <v>164</v>
      </c>
      <c r="X122" s="78" t="s">
        <v>165</v>
      </c>
      <c r="Y122" s="78" t="s">
        <v>166</v>
      </c>
      <c r="Z122" s="78" t="s">
        <v>167</v>
      </c>
      <c r="AA122" s="79" t="s">
        <v>168</v>
      </c>
    </row>
    <row r="123" spans="2:65" s="1" customFormat="1" ht="29.25" customHeight="1">
      <c r="B123" s="32"/>
      <c r="C123" s="81" t="s">
        <v>135</v>
      </c>
      <c r="D123" s="33"/>
      <c r="E123" s="33"/>
      <c r="F123" s="33"/>
      <c r="G123" s="33"/>
      <c r="H123" s="33"/>
      <c r="I123" s="33"/>
      <c r="J123" s="33"/>
      <c r="K123" s="33"/>
      <c r="L123" s="33"/>
      <c r="M123" s="33"/>
      <c r="N123" s="215">
        <f>BK123</f>
        <v>14000000</v>
      </c>
      <c r="O123" s="216"/>
      <c r="P123" s="216"/>
      <c r="Q123" s="216"/>
      <c r="R123" s="34"/>
      <c r="T123" s="80"/>
      <c r="U123" s="48"/>
      <c r="V123" s="48"/>
      <c r="W123" s="144">
        <f>W124+W140</f>
        <v>0</v>
      </c>
      <c r="X123" s="48"/>
      <c r="Y123" s="144">
        <f>Y124+Y140</f>
        <v>0</v>
      </c>
      <c r="Z123" s="48"/>
      <c r="AA123" s="145">
        <f>AA124+AA140</f>
        <v>0</v>
      </c>
      <c r="AT123" s="19" t="s">
        <v>73</v>
      </c>
      <c r="AU123" s="19" t="s">
        <v>141</v>
      </c>
      <c r="BK123" s="146">
        <f>BK124+BK140</f>
        <v>14000000</v>
      </c>
    </row>
    <row r="124" spans="2:65" s="10" customFormat="1" ht="37.35" customHeight="1">
      <c r="B124" s="147"/>
      <c r="C124" s="148"/>
      <c r="D124" s="149" t="s">
        <v>142</v>
      </c>
      <c r="E124" s="149"/>
      <c r="F124" s="149"/>
      <c r="G124" s="149"/>
      <c r="H124" s="149"/>
      <c r="I124" s="149"/>
      <c r="J124" s="149"/>
      <c r="K124" s="149"/>
      <c r="L124" s="149"/>
      <c r="M124" s="149"/>
      <c r="N124" s="217">
        <f>BK124</f>
        <v>12325000</v>
      </c>
      <c r="O124" s="218"/>
      <c r="P124" s="218"/>
      <c r="Q124" s="218"/>
      <c r="R124" s="150"/>
      <c r="T124" s="151"/>
      <c r="U124" s="148"/>
      <c r="V124" s="148"/>
      <c r="W124" s="152">
        <f>W125+W127+W130+W135+W138</f>
        <v>0</v>
      </c>
      <c r="X124" s="148"/>
      <c r="Y124" s="152">
        <f>Y125+Y127+Y130+Y135+Y138</f>
        <v>0</v>
      </c>
      <c r="Z124" s="148"/>
      <c r="AA124" s="153">
        <f>AA125+AA127+AA130+AA135+AA138</f>
        <v>0</v>
      </c>
      <c r="AR124" s="154" t="s">
        <v>81</v>
      </c>
      <c r="AT124" s="155" t="s">
        <v>73</v>
      </c>
      <c r="AU124" s="155" t="s">
        <v>74</v>
      </c>
      <c r="AY124" s="154" t="s">
        <v>169</v>
      </c>
      <c r="BK124" s="156">
        <f>BK125+BK127+BK130+BK135+BK138</f>
        <v>12325000</v>
      </c>
    </row>
    <row r="125" spans="2:65" s="10" customFormat="1" ht="19.95" customHeight="1">
      <c r="B125" s="147"/>
      <c r="C125" s="148"/>
      <c r="D125" s="157" t="s">
        <v>143</v>
      </c>
      <c r="E125" s="157"/>
      <c r="F125" s="157"/>
      <c r="G125" s="157"/>
      <c r="H125" s="157"/>
      <c r="I125" s="157"/>
      <c r="J125" s="157"/>
      <c r="K125" s="157"/>
      <c r="L125" s="157"/>
      <c r="M125" s="157"/>
      <c r="N125" s="219">
        <f>BK125</f>
        <v>150000</v>
      </c>
      <c r="O125" s="220"/>
      <c r="P125" s="220"/>
      <c r="Q125" s="220"/>
      <c r="R125" s="150"/>
      <c r="T125" s="151"/>
      <c r="U125" s="148"/>
      <c r="V125" s="148"/>
      <c r="W125" s="152">
        <f>W126</f>
        <v>0</v>
      </c>
      <c r="X125" s="148"/>
      <c r="Y125" s="152">
        <f>Y126</f>
        <v>0</v>
      </c>
      <c r="Z125" s="148"/>
      <c r="AA125" s="153">
        <f>AA126</f>
        <v>0</v>
      </c>
      <c r="AR125" s="154" t="s">
        <v>81</v>
      </c>
      <c r="AT125" s="155" t="s">
        <v>73</v>
      </c>
      <c r="AU125" s="155" t="s">
        <v>81</v>
      </c>
      <c r="AY125" s="154" t="s">
        <v>169</v>
      </c>
      <c r="BK125" s="156">
        <f>BK126</f>
        <v>150000</v>
      </c>
    </row>
    <row r="126" spans="2:65" s="1" customFormat="1" ht="16.5" customHeight="1">
      <c r="B126" s="32"/>
      <c r="C126" s="158" t="s">
        <v>81</v>
      </c>
      <c r="D126" s="158" t="s">
        <v>170</v>
      </c>
      <c r="E126" s="159" t="s">
        <v>171</v>
      </c>
      <c r="F126" s="213" t="s">
        <v>172</v>
      </c>
      <c r="G126" s="213"/>
      <c r="H126" s="213"/>
      <c r="I126" s="213"/>
      <c r="J126" s="160" t="s">
        <v>173</v>
      </c>
      <c r="K126" s="161">
        <v>3</v>
      </c>
      <c r="L126" s="214">
        <v>50000</v>
      </c>
      <c r="M126" s="214"/>
      <c r="N126" s="214">
        <f>ROUND(L126*K126,2)</f>
        <v>150000</v>
      </c>
      <c r="O126" s="214"/>
      <c r="P126" s="214"/>
      <c r="Q126" s="214"/>
      <c r="R126" s="34"/>
      <c r="T126" s="162" t="s">
        <v>20</v>
      </c>
      <c r="U126" s="41" t="s">
        <v>39</v>
      </c>
      <c r="V126" s="163">
        <v>0</v>
      </c>
      <c r="W126" s="163">
        <f>V126*K126</f>
        <v>0</v>
      </c>
      <c r="X126" s="163">
        <v>0</v>
      </c>
      <c r="Y126" s="163">
        <f>X126*K126</f>
        <v>0</v>
      </c>
      <c r="Z126" s="163">
        <v>0</v>
      </c>
      <c r="AA126" s="164">
        <f>Z126*K126</f>
        <v>0</v>
      </c>
      <c r="AR126" s="19" t="s">
        <v>174</v>
      </c>
      <c r="AT126" s="19" t="s">
        <v>170</v>
      </c>
      <c r="AU126" s="19" t="s">
        <v>86</v>
      </c>
      <c r="AY126" s="19" t="s">
        <v>169</v>
      </c>
      <c r="BE126" s="165">
        <f>IF(U126="základní",N126,0)</f>
        <v>150000</v>
      </c>
      <c r="BF126" s="165">
        <f>IF(U126="snížená",N126,0)</f>
        <v>0</v>
      </c>
      <c r="BG126" s="165">
        <f>IF(U126="zákl. přenesená",N126,0)</f>
        <v>0</v>
      </c>
      <c r="BH126" s="165">
        <f>IF(U126="sníž. přenesená",N126,0)</f>
        <v>0</v>
      </c>
      <c r="BI126" s="165">
        <f>IF(U126="nulová",N126,0)</f>
        <v>0</v>
      </c>
      <c r="BJ126" s="19" t="s">
        <v>81</v>
      </c>
      <c r="BK126" s="165">
        <f>ROUND(L126*K126,2)</f>
        <v>150000</v>
      </c>
      <c r="BL126" s="19" t="s">
        <v>174</v>
      </c>
      <c r="BM126" s="19" t="s">
        <v>322</v>
      </c>
    </row>
    <row r="127" spans="2:65" s="10" customFormat="1" ht="29.85" customHeight="1">
      <c r="B127" s="147"/>
      <c r="C127" s="148"/>
      <c r="D127" s="157" t="s">
        <v>144</v>
      </c>
      <c r="E127" s="157"/>
      <c r="F127" s="157"/>
      <c r="G127" s="157"/>
      <c r="H127" s="157"/>
      <c r="I127" s="157"/>
      <c r="J127" s="157"/>
      <c r="K127" s="157"/>
      <c r="L127" s="157"/>
      <c r="M127" s="157"/>
      <c r="N127" s="221">
        <f>BK127</f>
        <v>2100000</v>
      </c>
      <c r="O127" s="222"/>
      <c r="P127" s="222"/>
      <c r="Q127" s="222"/>
      <c r="R127" s="150"/>
      <c r="T127" s="151"/>
      <c r="U127" s="148"/>
      <c r="V127" s="148"/>
      <c r="W127" s="152">
        <f>SUM(W128:W129)</f>
        <v>0</v>
      </c>
      <c r="X127" s="148"/>
      <c r="Y127" s="152">
        <f>SUM(Y128:Y129)</f>
        <v>0</v>
      </c>
      <c r="Z127" s="148"/>
      <c r="AA127" s="153">
        <f>SUM(AA128:AA129)</f>
        <v>0</v>
      </c>
      <c r="AR127" s="154" t="s">
        <v>81</v>
      </c>
      <c r="AT127" s="155" t="s">
        <v>73</v>
      </c>
      <c r="AU127" s="155" t="s">
        <v>81</v>
      </c>
      <c r="AY127" s="154" t="s">
        <v>169</v>
      </c>
      <c r="BK127" s="156">
        <f>SUM(BK128:BK129)</f>
        <v>2100000</v>
      </c>
    </row>
    <row r="128" spans="2:65" s="1" customFormat="1" ht="25.5" customHeight="1">
      <c r="B128" s="32"/>
      <c r="C128" s="158" t="s">
        <v>86</v>
      </c>
      <c r="D128" s="158" t="s">
        <v>170</v>
      </c>
      <c r="E128" s="159" t="s">
        <v>176</v>
      </c>
      <c r="F128" s="213" t="s">
        <v>177</v>
      </c>
      <c r="G128" s="213"/>
      <c r="H128" s="213"/>
      <c r="I128" s="213"/>
      <c r="J128" s="160" t="s">
        <v>173</v>
      </c>
      <c r="K128" s="161">
        <v>3</v>
      </c>
      <c r="L128" s="214">
        <v>300000</v>
      </c>
      <c r="M128" s="214"/>
      <c r="N128" s="214">
        <f>ROUND(L128*K128,2)</f>
        <v>900000</v>
      </c>
      <c r="O128" s="214"/>
      <c r="P128" s="214"/>
      <c r="Q128" s="214"/>
      <c r="R128" s="34"/>
      <c r="T128" s="162" t="s">
        <v>20</v>
      </c>
      <c r="U128" s="41" t="s">
        <v>39</v>
      </c>
      <c r="V128" s="163">
        <v>0</v>
      </c>
      <c r="W128" s="163">
        <f>V128*K128</f>
        <v>0</v>
      </c>
      <c r="X128" s="163">
        <v>0</v>
      </c>
      <c r="Y128" s="163">
        <f>X128*K128</f>
        <v>0</v>
      </c>
      <c r="Z128" s="163">
        <v>0</v>
      </c>
      <c r="AA128" s="164">
        <f>Z128*K128</f>
        <v>0</v>
      </c>
      <c r="AR128" s="19" t="s">
        <v>174</v>
      </c>
      <c r="AT128" s="19" t="s">
        <v>170</v>
      </c>
      <c r="AU128" s="19" t="s">
        <v>86</v>
      </c>
      <c r="AY128" s="19" t="s">
        <v>169</v>
      </c>
      <c r="BE128" s="165">
        <f>IF(U128="základní",N128,0)</f>
        <v>900000</v>
      </c>
      <c r="BF128" s="165">
        <f>IF(U128="snížená",N128,0)</f>
        <v>0</v>
      </c>
      <c r="BG128" s="165">
        <f>IF(U128="zákl. přenesená",N128,0)</f>
        <v>0</v>
      </c>
      <c r="BH128" s="165">
        <f>IF(U128="sníž. přenesená",N128,0)</f>
        <v>0</v>
      </c>
      <c r="BI128" s="165">
        <f>IF(U128="nulová",N128,0)</f>
        <v>0</v>
      </c>
      <c r="BJ128" s="19" t="s">
        <v>81</v>
      </c>
      <c r="BK128" s="165">
        <f>ROUND(L128*K128,2)</f>
        <v>900000</v>
      </c>
      <c r="BL128" s="19" t="s">
        <v>174</v>
      </c>
      <c r="BM128" s="19" t="s">
        <v>323</v>
      </c>
    </row>
    <row r="129" spans="2:65" s="1" customFormat="1" ht="16.5" customHeight="1">
      <c r="B129" s="32"/>
      <c r="C129" s="158" t="s">
        <v>179</v>
      </c>
      <c r="D129" s="158" t="s">
        <v>170</v>
      </c>
      <c r="E129" s="159" t="s">
        <v>180</v>
      </c>
      <c r="F129" s="213" t="s">
        <v>181</v>
      </c>
      <c r="G129" s="213"/>
      <c r="H129" s="213"/>
      <c r="I129" s="213"/>
      <c r="J129" s="160" t="s">
        <v>173</v>
      </c>
      <c r="K129" s="161">
        <v>3</v>
      </c>
      <c r="L129" s="214">
        <v>400000</v>
      </c>
      <c r="M129" s="214"/>
      <c r="N129" s="214">
        <f>ROUND(L129*K129,2)</f>
        <v>1200000</v>
      </c>
      <c r="O129" s="214"/>
      <c r="P129" s="214"/>
      <c r="Q129" s="214"/>
      <c r="R129" s="34"/>
      <c r="T129" s="162" t="s">
        <v>20</v>
      </c>
      <c r="U129" s="41" t="s">
        <v>39</v>
      </c>
      <c r="V129" s="163">
        <v>0</v>
      </c>
      <c r="W129" s="163">
        <f>V129*K129</f>
        <v>0</v>
      </c>
      <c r="X129" s="163">
        <v>0</v>
      </c>
      <c r="Y129" s="163">
        <f>X129*K129</f>
        <v>0</v>
      </c>
      <c r="Z129" s="163">
        <v>0</v>
      </c>
      <c r="AA129" s="164">
        <f>Z129*K129</f>
        <v>0</v>
      </c>
      <c r="AR129" s="19" t="s">
        <v>174</v>
      </c>
      <c r="AT129" s="19" t="s">
        <v>170</v>
      </c>
      <c r="AU129" s="19" t="s">
        <v>86</v>
      </c>
      <c r="AY129" s="19" t="s">
        <v>169</v>
      </c>
      <c r="BE129" s="165">
        <f>IF(U129="základní",N129,0)</f>
        <v>1200000</v>
      </c>
      <c r="BF129" s="165">
        <f>IF(U129="snížená",N129,0)</f>
        <v>0</v>
      </c>
      <c r="BG129" s="165">
        <f>IF(U129="zákl. přenesená",N129,0)</f>
        <v>0</v>
      </c>
      <c r="BH129" s="165">
        <f>IF(U129="sníž. přenesená",N129,0)</f>
        <v>0</v>
      </c>
      <c r="BI129" s="165">
        <f>IF(U129="nulová",N129,0)</f>
        <v>0</v>
      </c>
      <c r="BJ129" s="19" t="s">
        <v>81</v>
      </c>
      <c r="BK129" s="165">
        <f>ROUND(L129*K129,2)</f>
        <v>1200000</v>
      </c>
      <c r="BL129" s="19" t="s">
        <v>174</v>
      </c>
      <c r="BM129" s="19" t="s">
        <v>324</v>
      </c>
    </row>
    <row r="130" spans="2:65" s="10" customFormat="1" ht="29.85" customHeight="1">
      <c r="B130" s="147"/>
      <c r="C130" s="148"/>
      <c r="D130" s="157" t="s">
        <v>145</v>
      </c>
      <c r="E130" s="157"/>
      <c r="F130" s="157"/>
      <c r="G130" s="157"/>
      <c r="H130" s="157"/>
      <c r="I130" s="157"/>
      <c r="J130" s="157"/>
      <c r="K130" s="157"/>
      <c r="L130" s="157"/>
      <c r="M130" s="157"/>
      <c r="N130" s="221">
        <f>BK130</f>
        <v>6850000</v>
      </c>
      <c r="O130" s="222"/>
      <c r="P130" s="222"/>
      <c r="Q130" s="222"/>
      <c r="R130" s="150"/>
      <c r="T130" s="151"/>
      <c r="U130" s="148"/>
      <c r="V130" s="148"/>
      <c r="W130" s="152">
        <f>SUM(W131:W134)</f>
        <v>0</v>
      </c>
      <c r="X130" s="148"/>
      <c r="Y130" s="152">
        <f>SUM(Y131:Y134)</f>
        <v>0</v>
      </c>
      <c r="Z130" s="148"/>
      <c r="AA130" s="153">
        <f>SUM(AA131:AA134)</f>
        <v>0</v>
      </c>
      <c r="AR130" s="154" t="s">
        <v>81</v>
      </c>
      <c r="AT130" s="155" t="s">
        <v>73</v>
      </c>
      <c r="AU130" s="155" t="s">
        <v>81</v>
      </c>
      <c r="AY130" s="154" t="s">
        <v>169</v>
      </c>
      <c r="BK130" s="156">
        <f>SUM(BK131:BK134)</f>
        <v>6850000</v>
      </c>
    </row>
    <row r="131" spans="2:65" s="1" customFormat="1" ht="16.5" customHeight="1">
      <c r="B131" s="32"/>
      <c r="C131" s="158" t="s">
        <v>174</v>
      </c>
      <c r="D131" s="158" t="s">
        <v>170</v>
      </c>
      <c r="E131" s="159" t="s">
        <v>183</v>
      </c>
      <c r="F131" s="213" t="s">
        <v>184</v>
      </c>
      <c r="G131" s="213"/>
      <c r="H131" s="213"/>
      <c r="I131" s="213"/>
      <c r="J131" s="160" t="s">
        <v>173</v>
      </c>
      <c r="K131" s="161">
        <v>2</v>
      </c>
      <c r="L131" s="214">
        <v>750000</v>
      </c>
      <c r="M131" s="214"/>
      <c r="N131" s="214">
        <f>ROUND(L131*K131,2)</f>
        <v>1500000</v>
      </c>
      <c r="O131" s="214"/>
      <c r="P131" s="214"/>
      <c r="Q131" s="214"/>
      <c r="R131" s="34"/>
      <c r="T131" s="162" t="s">
        <v>20</v>
      </c>
      <c r="U131" s="41" t="s">
        <v>39</v>
      </c>
      <c r="V131" s="163">
        <v>0</v>
      </c>
      <c r="W131" s="163">
        <f>V131*K131</f>
        <v>0</v>
      </c>
      <c r="X131" s="163">
        <v>0</v>
      </c>
      <c r="Y131" s="163">
        <f>X131*K131</f>
        <v>0</v>
      </c>
      <c r="Z131" s="163">
        <v>0</v>
      </c>
      <c r="AA131" s="164">
        <f>Z131*K131</f>
        <v>0</v>
      </c>
      <c r="AR131" s="19" t="s">
        <v>174</v>
      </c>
      <c r="AT131" s="19" t="s">
        <v>170</v>
      </c>
      <c r="AU131" s="19" t="s">
        <v>86</v>
      </c>
      <c r="AY131" s="19" t="s">
        <v>169</v>
      </c>
      <c r="BE131" s="165">
        <f>IF(U131="základní",N131,0)</f>
        <v>1500000</v>
      </c>
      <c r="BF131" s="165">
        <f>IF(U131="snížená",N131,0)</f>
        <v>0</v>
      </c>
      <c r="BG131" s="165">
        <f>IF(U131="zákl. přenesená",N131,0)</f>
        <v>0</v>
      </c>
      <c r="BH131" s="165">
        <f>IF(U131="sníž. přenesená",N131,0)</f>
        <v>0</v>
      </c>
      <c r="BI131" s="165">
        <f>IF(U131="nulová",N131,0)</f>
        <v>0</v>
      </c>
      <c r="BJ131" s="19" t="s">
        <v>81</v>
      </c>
      <c r="BK131" s="165">
        <f>ROUND(L131*K131,2)</f>
        <v>1500000</v>
      </c>
      <c r="BL131" s="19" t="s">
        <v>174</v>
      </c>
      <c r="BM131" s="19" t="s">
        <v>325</v>
      </c>
    </row>
    <row r="132" spans="2:65" s="1" customFormat="1" ht="51" customHeight="1">
      <c r="B132" s="32"/>
      <c r="C132" s="158" t="s">
        <v>186</v>
      </c>
      <c r="D132" s="158" t="s">
        <v>170</v>
      </c>
      <c r="E132" s="159" t="s">
        <v>187</v>
      </c>
      <c r="F132" s="213" t="s">
        <v>188</v>
      </c>
      <c r="G132" s="213"/>
      <c r="H132" s="213"/>
      <c r="I132" s="213"/>
      <c r="J132" s="160" t="s">
        <v>189</v>
      </c>
      <c r="K132" s="161">
        <v>7</v>
      </c>
      <c r="L132" s="214">
        <v>600000</v>
      </c>
      <c r="M132" s="214"/>
      <c r="N132" s="214">
        <f>ROUND(L132*K132,2)</f>
        <v>4200000</v>
      </c>
      <c r="O132" s="214"/>
      <c r="P132" s="214"/>
      <c r="Q132" s="214"/>
      <c r="R132" s="34"/>
      <c r="T132" s="162" t="s">
        <v>20</v>
      </c>
      <c r="U132" s="41" t="s">
        <v>39</v>
      </c>
      <c r="V132" s="163">
        <v>0</v>
      </c>
      <c r="W132" s="163">
        <f>V132*K132</f>
        <v>0</v>
      </c>
      <c r="X132" s="163">
        <v>0</v>
      </c>
      <c r="Y132" s="163">
        <f>X132*K132</f>
        <v>0</v>
      </c>
      <c r="Z132" s="163">
        <v>0</v>
      </c>
      <c r="AA132" s="164">
        <f>Z132*K132</f>
        <v>0</v>
      </c>
      <c r="AR132" s="19" t="s">
        <v>174</v>
      </c>
      <c r="AT132" s="19" t="s">
        <v>170</v>
      </c>
      <c r="AU132" s="19" t="s">
        <v>86</v>
      </c>
      <c r="AY132" s="19" t="s">
        <v>169</v>
      </c>
      <c r="BE132" s="165">
        <f>IF(U132="základní",N132,0)</f>
        <v>4200000</v>
      </c>
      <c r="BF132" s="165">
        <f>IF(U132="snížená",N132,0)</f>
        <v>0</v>
      </c>
      <c r="BG132" s="165">
        <f>IF(U132="zákl. přenesená",N132,0)</f>
        <v>0</v>
      </c>
      <c r="BH132" s="165">
        <f>IF(U132="sníž. přenesená",N132,0)</f>
        <v>0</v>
      </c>
      <c r="BI132" s="165">
        <f>IF(U132="nulová",N132,0)</f>
        <v>0</v>
      </c>
      <c r="BJ132" s="19" t="s">
        <v>81</v>
      </c>
      <c r="BK132" s="165">
        <f>ROUND(L132*K132,2)</f>
        <v>4200000</v>
      </c>
      <c r="BL132" s="19" t="s">
        <v>174</v>
      </c>
      <c r="BM132" s="19" t="s">
        <v>326</v>
      </c>
    </row>
    <row r="133" spans="2:65" s="1" customFormat="1" ht="25.5" customHeight="1">
      <c r="B133" s="32"/>
      <c r="C133" s="158" t="s">
        <v>191</v>
      </c>
      <c r="D133" s="158" t="s">
        <v>170</v>
      </c>
      <c r="E133" s="159" t="s">
        <v>192</v>
      </c>
      <c r="F133" s="213" t="s">
        <v>193</v>
      </c>
      <c r="G133" s="213"/>
      <c r="H133" s="213"/>
      <c r="I133" s="213"/>
      <c r="J133" s="160" t="s">
        <v>189</v>
      </c>
      <c r="K133" s="161">
        <v>6</v>
      </c>
      <c r="L133" s="214">
        <v>150000</v>
      </c>
      <c r="M133" s="214"/>
      <c r="N133" s="214">
        <f>ROUND(L133*K133,2)</f>
        <v>900000</v>
      </c>
      <c r="O133" s="214"/>
      <c r="P133" s="214"/>
      <c r="Q133" s="214"/>
      <c r="R133" s="34"/>
      <c r="T133" s="162" t="s">
        <v>20</v>
      </c>
      <c r="U133" s="41" t="s">
        <v>39</v>
      </c>
      <c r="V133" s="163">
        <v>0</v>
      </c>
      <c r="W133" s="163">
        <f>V133*K133</f>
        <v>0</v>
      </c>
      <c r="X133" s="163">
        <v>0</v>
      </c>
      <c r="Y133" s="163">
        <f>X133*K133</f>
        <v>0</v>
      </c>
      <c r="Z133" s="163">
        <v>0</v>
      </c>
      <c r="AA133" s="164">
        <f>Z133*K133</f>
        <v>0</v>
      </c>
      <c r="AR133" s="19" t="s">
        <v>174</v>
      </c>
      <c r="AT133" s="19" t="s">
        <v>170</v>
      </c>
      <c r="AU133" s="19" t="s">
        <v>86</v>
      </c>
      <c r="AY133" s="19" t="s">
        <v>169</v>
      </c>
      <c r="BE133" s="165">
        <f>IF(U133="základní",N133,0)</f>
        <v>900000</v>
      </c>
      <c r="BF133" s="165">
        <f>IF(U133="snížená",N133,0)</f>
        <v>0</v>
      </c>
      <c r="BG133" s="165">
        <f>IF(U133="zákl. přenesená",N133,0)</f>
        <v>0</v>
      </c>
      <c r="BH133" s="165">
        <f>IF(U133="sníž. přenesená",N133,0)</f>
        <v>0</v>
      </c>
      <c r="BI133" s="165">
        <f>IF(U133="nulová",N133,0)</f>
        <v>0</v>
      </c>
      <c r="BJ133" s="19" t="s">
        <v>81</v>
      </c>
      <c r="BK133" s="165">
        <f>ROUND(L133*K133,2)</f>
        <v>900000</v>
      </c>
      <c r="BL133" s="19" t="s">
        <v>174</v>
      </c>
      <c r="BM133" s="19" t="s">
        <v>327</v>
      </c>
    </row>
    <row r="134" spans="2:65" s="1" customFormat="1" ht="16.5" customHeight="1">
      <c r="B134" s="32"/>
      <c r="C134" s="158" t="s">
        <v>195</v>
      </c>
      <c r="D134" s="158" t="s">
        <v>170</v>
      </c>
      <c r="E134" s="159" t="s">
        <v>196</v>
      </c>
      <c r="F134" s="213" t="s">
        <v>197</v>
      </c>
      <c r="G134" s="213"/>
      <c r="H134" s="213"/>
      <c r="I134" s="213"/>
      <c r="J134" s="160" t="s">
        <v>198</v>
      </c>
      <c r="K134" s="161">
        <v>250</v>
      </c>
      <c r="L134" s="214">
        <v>1000</v>
      </c>
      <c r="M134" s="214"/>
      <c r="N134" s="214">
        <f>ROUND(L134*K134,2)</f>
        <v>250000</v>
      </c>
      <c r="O134" s="214"/>
      <c r="P134" s="214"/>
      <c r="Q134" s="214"/>
      <c r="R134" s="34"/>
      <c r="T134" s="162" t="s">
        <v>20</v>
      </c>
      <c r="U134" s="41" t="s">
        <v>39</v>
      </c>
      <c r="V134" s="163">
        <v>0</v>
      </c>
      <c r="W134" s="163">
        <f>V134*K134</f>
        <v>0</v>
      </c>
      <c r="X134" s="163">
        <v>0</v>
      </c>
      <c r="Y134" s="163">
        <f>X134*K134</f>
        <v>0</v>
      </c>
      <c r="Z134" s="163">
        <v>0</v>
      </c>
      <c r="AA134" s="164">
        <f>Z134*K134</f>
        <v>0</v>
      </c>
      <c r="AR134" s="19" t="s">
        <v>174</v>
      </c>
      <c r="AT134" s="19" t="s">
        <v>170</v>
      </c>
      <c r="AU134" s="19" t="s">
        <v>86</v>
      </c>
      <c r="AY134" s="19" t="s">
        <v>169</v>
      </c>
      <c r="BE134" s="165">
        <f>IF(U134="základní",N134,0)</f>
        <v>250000</v>
      </c>
      <c r="BF134" s="165">
        <f>IF(U134="snížená",N134,0)</f>
        <v>0</v>
      </c>
      <c r="BG134" s="165">
        <f>IF(U134="zákl. přenesená",N134,0)</f>
        <v>0</v>
      </c>
      <c r="BH134" s="165">
        <f>IF(U134="sníž. přenesená",N134,0)</f>
        <v>0</v>
      </c>
      <c r="BI134" s="165">
        <f>IF(U134="nulová",N134,0)</f>
        <v>0</v>
      </c>
      <c r="BJ134" s="19" t="s">
        <v>81</v>
      </c>
      <c r="BK134" s="165">
        <f>ROUND(L134*K134,2)</f>
        <v>250000</v>
      </c>
      <c r="BL134" s="19" t="s">
        <v>174</v>
      </c>
      <c r="BM134" s="19" t="s">
        <v>328</v>
      </c>
    </row>
    <row r="135" spans="2:65" s="10" customFormat="1" ht="29.85" customHeight="1">
      <c r="B135" s="147"/>
      <c r="C135" s="148"/>
      <c r="D135" s="157" t="s">
        <v>146</v>
      </c>
      <c r="E135" s="157"/>
      <c r="F135" s="157"/>
      <c r="G135" s="157"/>
      <c r="H135" s="157"/>
      <c r="I135" s="157"/>
      <c r="J135" s="157"/>
      <c r="K135" s="157"/>
      <c r="L135" s="157"/>
      <c r="M135" s="157"/>
      <c r="N135" s="221">
        <f>BK135</f>
        <v>2700000</v>
      </c>
      <c r="O135" s="222"/>
      <c r="P135" s="222"/>
      <c r="Q135" s="222"/>
      <c r="R135" s="150"/>
      <c r="T135" s="151"/>
      <c r="U135" s="148"/>
      <c r="V135" s="148"/>
      <c r="W135" s="152">
        <f>SUM(W136:W137)</f>
        <v>0</v>
      </c>
      <c r="X135" s="148"/>
      <c r="Y135" s="152">
        <f>SUM(Y136:Y137)</f>
        <v>0</v>
      </c>
      <c r="Z135" s="148"/>
      <c r="AA135" s="153">
        <f>SUM(AA136:AA137)</f>
        <v>0</v>
      </c>
      <c r="AR135" s="154" t="s">
        <v>81</v>
      </c>
      <c r="AT135" s="155" t="s">
        <v>73</v>
      </c>
      <c r="AU135" s="155" t="s">
        <v>81</v>
      </c>
      <c r="AY135" s="154" t="s">
        <v>169</v>
      </c>
      <c r="BK135" s="156">
        <f>SUM(BK136:BK137)</f>
        <v>2700000</v>
      </c>
    </row>
    <row r="136" spans="2:65" s="1" customFormat="1" ht="16.5" customHeight="1">
      <c r="B136" s="32"/>
      <c r="C136" s="158" t="s">
        <v>200</v>
      </c>
      <c r="D136" s="158" t="s">
        <v>170</v>
      </c>
      <c r="E136" s="159" t="s">
        <v>201</v>
      </c>
      <c r="F136" s="213" t="s">
        <v>202</v>
      </c>
      <c r="G136" s="213"/>
      <c r="H136" s="213"/>
      <c r="I136" s="213"/>
      <c r="J136" s="160" t="s">
        <v>173</v>
      </c>
      <c r="K136" s="161">
        <v>3</v>
      </c>
      <c r="L136" s="214">
        <v>450000</v>
      </c>
      <c r="M136" s="214"/>
      <c r="N136" s="214">
        <f>ROUND(L136*K136,2)</f>
        <v>1350000</v>
      </c>
      <c r="O136" s="214"/>
      <c r="P136" s="214"/>
      <c r="Q136" s="214"/>
      <c r="R136" s="34"/>
      <c r="T136" s="162" t="s">
        <v>20</v>
      </c>
      <c r="U136" s="41" t="s">
        <v>39</v>
      </c>
      <c r="V136" s="163">
        <v>0</v>
      </c>
      <c r="W136" s="163">
        <f>V136*K136</f>
        <v>0</v>
      </c>
      <c r="X136" s="163">
        <v>0</v>
      </c>
      <c r="Y136" s="163">
        <f>X136*K136</f>
        <v>0</v>
      </c>
      <c r="Z136" s="163">
        <v>0</v>
      </c>
      <c r="AA136" s="164">
        <f>Z136*K136</f>
        <v>0</v>
      </c>
      <c r="AR136" s="19" t="s">
        <v>174</v>
      </c>
      <c r="AT136" s="19" t="s">
        <v>170</v>
      </c>
      <c r="AU136" s="19" t="s">
        <v>86</v>
      </c>
      <c r="AY136" s="19" t="s">
        <v>169</v>
      </c>
      <c r="BE136" s="165">
        <f>IF(U136="základní",N136,0)</f>
        <v>1350000</v>
      </c>
      <c r="BF136" s="165">
        <f>IF(U136="snížená",N136,0)</f>
        <v>0</v>
      </c>
      <c r="BG136" s="165">
        <f>IF(U136="zákl. přenesená",N136,0)</f>
        <v>0</v>
      </c>
      <c r="BH136" s="165">
        <f>IF(U136="sníž. přenesená",N136,0)</f>
        <v>0</v>
      </c>
      <c r="BI136" s="165">
        <f>IF(U136="nulová",N136,0)</f>
        <v>0</v>
      </c>
      <c r="BJ136" s="19" t="s">
        <v>81</v>
      </c>
      <c r="BK136" s="165">
        <f>ROUND(L136*K136,2)</f>
        <v>1350000</v>
      </c>
      <c r="BL136" s="19" t="s">
        <v>174</v>
      </c>
      <c r="BM136" s="19" t="s">
        <v>329</v>
      </c>
    </row>
    <row r="137" spans="2:65" s="1" customFormat="1" ht="25.5" customHeight="1">
      <c r="B137" s="32"/>
      <c r="C137" s="158" t="s">
        <v>204</v>
      </c>
      <c r="D137" s="158" t="s">
        <v>170</v>
      </c>
      <c r="E137" s="159" t="s">
        <v>205</v>
      </c>
      <c r="F137" s="213" t="s">
        <v>206</v>
      </c>
      <c r="G137" s="213"/>
      <c r="H137" s="213"/>
      <c r="I137" s="213"/>
      <c r="J137" s="160" t="s">
        <v>173</v>
      </c>
      <c r="K137" s="161">
        <v>3</v>
      </c>
      <c r="L137" s="214">
        <v>450000</v>
      </c>
      <c r="M137" s="214"/>
      <c r="N137" s="214">
        <f>ROUND(L137*K137,2)</f>
        <v>1350000</v>
      </c>
      <c r="O137" s="214"/>
      <c r="P137" s="214"/>
      <c r="Q137" s="214"/>
      <c r="R137" s="34"/>
      <c r="T137" s="162" t="s">
        <v>20</v>
      </c>
      <c r="U137" s="41" t="s">
        <v>39</v>
      </c>
      <c r="V137" s="163">
        <v>0</v>
      </c>
      <c r="W137" s="163">
        <f>V137*K137</f>
        <v>0</v>
      </c>
      <c r="X137" s="163">
        <v>0</v>
      </c>
      <c r="Y137" s="163">
        <f>X137*K137</f>
        <v>0</v>
      </c>
      <c r="Z137" s="163">
        <v>0</v>
      </c>
      <c r="AA137" s="164">
        <f>Z137*K137</f>
        <v>0</v>
      </c>
      <c r="AR137" s="19" t="s">
        <v>174</v>
      </c>
      <c r="AT137" s="19" t="s">
        <v>170</v>
      </c>
      <c r="AU137" s="19" t="s">
        <v>86</v>
      </c>
      <c r="AY137" s="19" t="s">
        <v>169</v>
      </c>
      <c r="BE137" s="165">
        <f>IF(U137="základní",N137,0)</f>
        <v>1350000</v>
      </c>
      <c r="BF137" s="165">
        <f>IF(U137="snížená",N137,0)</f>
        <v>0</v>
      </c>
      <c r="BG137" s="165">
        <f>IF(U137="zákl. přenesená",N137,0)</f>
        <v>0</v>
      </c>
      <c r="BH137" s="165">
        <f>IF(U137="sníž. přenesená",N137,0)</f>
        <v>0</v>
      </c>
      <c r="BI137" s="165">
        <f>IF(U137="nulová",N137,0)</f>
        <v>0</v>
      </c>
      <c r="BJ137" s="19" t="s">
        <v>81</v>
      </c>
      <c r="BK137" s="165">
        <f>ROUND(L137*K137,2)</f>
        <v>1350000</v>
      </c>
      <c r="BL137" s="19" t="s">
        <v>174</v>
      </c>
      <c r="BM137" s="19" t="s">
        <v>330</v>
      </c>
    </row>
    <row r="138" spans="2:65" s="10" customFormat="1" ht="29.85" customHeight="1">
      <c r="B138" s="147"/>
      <c r="C138" s="148"/>
      <c r="D138" s="157" t="s">
        <v>147</v>
      </c>
      <c r="E138" s="157"/>
      <c r="F138" s="157"/>
      <c r="G138" s="157"/>
      <c r="H138" s="157"/>
      <c r="I138" s="157"/>
      <c r="J138" s="157"/>
      <c r="K138" s="157"/>
      <c r="L138" s="157"/>
      <c r="M138" s="157"/>
      <c r="N138" s="221">
        <f>BK138</f>
        <v>525000</v>
      </c>
      <c r="O138" s="222"/>
      <c r="P138" s="222"/>
      <c r="Q138" s="222"/>
      <c r="R138" s="150"/>
      <c r="T138" s="151"/>
      <c r="U138" s="148"/>
      <c r="V138" s="148"/>
      <c r="W138" s="152">
        <f>W139</f>
        <v>0</v>
      </c>
      <c r="X138" s="148"/>
      <c r="Y138" s="152">
        <f>Y139</f>
        <v>0</v>
      </c>
      <c r="Z138" s="148"/>
      <c r="AA138" s="153">
        <f>AA139</f>
        <v>0</v>
      </c>
      <c r="AR138" s="154" t="s">
        <v>81</v>
      </c>
      <c r="AT138" s="155" t="s">
        <v>73</v>
      </c>
      <c r="AU138" s="155" t="s">
        <v>81</v>
      </c>
      <c r="AY138" s="154" t="s">
        <v>169</v>
      </c>
      <c r="BK138" s="156">
        <f>BK139</f>
        <v>525000</v>
      </c>
    </row>
    <row r="139" spans="2:65" s="1" customFormat="1" ht="38.25" customHeight="1">
      <c r="B139" s="32"/>
      <c r="C139" s="158" t="s">
        <v>208</v>
      </c>
      <c r="D139" s="158" t="s">
        <v>170</v>
      </c>
      <c r="E139" s="159" t="s">
        <v>218</v>
      </c>
      <c r="F139" s="213" t="s">
        <v>261</v>
      </c>
      <c r="G139" s="213"/>
      <c r="H139" s="213"/>
      <c r="I139" s="213"/>
      <c r="J139" s="160" t="s">
        <v>173</v>
      </c>
      <c r="K139" s="161">
        <v>3</v>
      </c>
      <c r="L139" s="214">
        <v>175000</v>
      </c>
      <c r="M139" s="214"/>
      <c r="N139" s="214">
        <f>ROUND(L139*K139,2)</f>
        <v>525000</v>
      </c>
      <c r="O139" s="214"/>
      <c r="P139" s="214"/>
      <c r="Q139" s="214"/>
      <c r="R139" s="34"/>
      <c r="T139" s="162" t="s">
        <v>20</v>
      </c>
      <c r="U139" s="41" t="s">
        <v>39</v>
      </c>
      <c r="V139" s="163">
        <v>0</v>
      </c>
      <c r="W139" s="163">
        <f>V139*K139</f>
        <v>0</v>
      </c>
      <c r="X139" s="163">
        <v>0</v>
      </c>
      <c r="Y139" s="163">
        <f>X139*K139</f>
        <v>0</v>
      </c>
      <c r="Z139" s="163">
        <v>0</v>
      </c>
      <c r="AA139" s="164">
        <f>Z139*K139</f>
        <v>0</v>
      </c>
      <c r="AR139" s="19" t="s">
        <v>174</v>
      </c>
      <c r="AT139" s="19" t="s">
        <v>170</v>
      </c>
      <c r="AU139" s="19" t="s">
        <v>86</v>
      </c>
      <c r="AY139" s="19" t="s">
        <v>169</v>
      </c>
      <c r="BE139" s="165">
        <f>IF(U139="základní",N139,0)</f>
        <v>525000</v>
      </c>
      <c r="BF139" s="165">
        <f>IF(U139="snížená",N139,0)</f>
        <v>0</v>
      </c>
      <c r="BG139" s="165">
        <f>IF(U139="zákl. přenesená",N139,0)</f>
        <v>0</v>
      </c>
      <c r="BH139" s="165">
        <f>IF(U139="sníž. přenesená",N139,0)</f>
        <v>0</v>
      </c>
      <c r="BI139" s="165">
        <f>IF(U139="nulová",N139,0)</f>
        <v>0</v>
      </c>
      <c r="BJ139" s="19" t="s">
        <v>81</v>
      </c>
      <c r="BK139" s="165">
        <f>ROUND(L139*K139,2)</f>
        <v>525000</v>
      </c>
      <c r="BL139" s="19" t="s">
        <v>174</v>
      </c>
      <c r="BM139" s="19" t="s">
        <v>331</v>
      </c>
    </row>
    <row r="140" spans="2:65" s="10" customFormat="1" ht="37.35" customHeight="1">
      <c r="B140" s="147"/>
      <c r="C140" s="148"/>
      <c r="D140" s="149" t="s">
        <v>148</v>
      </c>
      <c r="E140" s="149"/>
      <c r="F140" s="149"/>
      <c r="G140" s="149"/>
      <c r="H140" s="149"/>
      <c r="I140" s="149"/>
      <c r="J140" s="149"/>
      <c r="K140" s="149"/>
      <c r="L140" s="149"/>
      <c r="M140" s="149"/>
      <c r="N140" s="223">
        <f>BK140</f>
        <v>1675000</v>
      </c>
      <c r="O140" s="224"/>
      <c r="P140" s="224"/>
      <c r="Q140" s="224"/>
      <c r="R140" s="150"/>
      <c r="T140" s="151"/>
      <c r="U140" s="148"/>
      <c r="V140" s="148"/>
      <c r="W140" s="152">
        <f>W141+W143+W145+W148+W150</f>
        <v>0</v>
      </c>
      <c r="X140" s="148"/>
      <c r="Y140" s="152">
        <f>Y141+Y143+Y145+Y148+Y150</f>
        <v>0</v>
      </c>
      <c r="Z140" s="148"/>
      <c r="AA140" s="153">
        <f>AA141+AA143+AA145+AA148+AA150</f>
        <v>0</v>
      </c>
      <c r="AR140" s="154" t="s">
        <v>86</v>
      </c>
      <c r="AT140" s="155" t="s">
        <v>73</v>
      </c>
      <c r="AU140" s="155" t="s">
        <v>74</v>
      </c>
      <c r="AY140" s="154" t="s">
        <v>169</v>
      </c>
      <c r="BK140" s="156">
        <f>BK141+BK143+BK145+BK148+BK150</f>
        <v>1675000</v>
      </c>
    </row>
    <row r="141" spans="2:65" s="10" customFormat="1" ht="19.95" customHeight="1">
      <c r="B141" s="147"/>
      <c r="C141" s="148"/>
      <c r="D141" s="157" t="s">
        <v>149</v>
      </c>
      <c r="E141" s="157"/>
      <c r="F141" s="157"/>
      <c r="G141" s="157"/>
      <c r="H141" s="157"/>
      <c r="I141" s="157"/>
      <c r="J141" s="157"/>
      <c r="K141" s="157"/>
      <c r="L141" s="157"/>
      <c r="M141" s="157"/>
      <c r="N141" s="219">
        <f>BK141</f>
        <v>300000</v>
      </c>
      <c r="O141" s="220"/>
      <c r="P141" s="220"/>
      <c r="Q141" s="220"/>
      <c r="R141" s="150"/>
      <c r="T141" s="151"/>
      <c r="U141" s="148"/>
      <c r="V141" s="148"/>
      <c r="W141" s="152">
        <f>W142</f>
        <v>0</v>
      </c>
      <c r="X141" s="148"/>
      <c r="Y141" s="152">
        <f>Y142</f>
        <v>0</v>
      </c>
      <c r="Z141" s="148"/>
      <c r="AA141" s="153">
        <f>AA142</f>
        <v>0</v>
      </c>
      <c r="AR141" s="154" t="s">
        <v>86</v>
      </c>
      <c r="AT141" s="155" t="s">
        <v>73</v>
      </c>
      <c r="AU141" s="155" t="s">
        <v>81</v>
      </c>
      <c r="AY141" s="154" t="s">
        <v>169</v>
      </c>
      <c r="BK141" s="156">
        <f>BK142</f>
        <v>300000</v>
      </c>
    </row>
    <row r="142" spans="2:65" s="1" customFormat="1" ht="25.5" customHeight="1">
      <c r="B142" s="32"/>
      <c r="C142" s="158" t="s">
        <v>212</v>
      </c>
      <c r="D142" s="158" t="s">
        <v>170</v>
      </c>
      <c r="E142" s="159" t="s">
        <v>226</v>
      </c>
      <c r="F142" s="213" t="s">
        <v>227</v>
      </c>
      <c r="G142" s="213"/>
      <c r="H142" s="213"/>
      <c r="I142" s="213"/>
      <c r="J142" s="160" t="s">
        <v>173</v>
      </c>
      <c r="K142" s="161">
        <v>1</v>
      </c>
      <c r="L142" s="214">
        <v>300000</v>
      </c>
      <c r="M142" s="214"/>
      <c r="N142" s="214">
        <f>ROUND(L142*K142,2)</f>
        <v>300000</v>
      </c>
      <c r="O142" s="214"/>
      <c r="P142" s="214"/>
      <c r="Q142" s="214"/>
      <c r="R142" s="34"/>
      <c r="T142" s="162" t="s">
        <v>20</v>
      </c>
      <c r="U142" s="41" t="s">
        <v>39</v>
      </c>
      <c r="V142" s="163">
        <v>0</v>
      </c>
      <c r="W142" s="163">
        <f>V142*K142</f>
        <v>0</v>
      </c>
      <c r="X142" s="163">
        <v>0</v>
      </c>
      <c r="Y142" s="163">
        <f>X142*K142</f>
        <v>0</v>
      </c>
      <c r="Z142" s="163">
        <v>0</v>
      </c>
      <c r="AA142" s="164">
        <f>Z142*K142</f>
        <v>0</v>
      </c>
      <c r="AR142" s="19" t="s">
        <v>228</v>
      </c>
      <c r="AT142" s="19" t="s">
        <v>170</v>
      </c>
      <c r="AU142" s="19" t="s">
        <v>86</v>
      </c>
      <c r="AY142" s="19" t="s">
        <v>169</v>
      </c>
      <c r="BE142" s="165">
        <f>IF(U142="základní",N142,0)</f>
        <v>300000</v>
      </c>
      <c r="BF142" s="165">
        <f>IF(U142="snížená",N142,0)</f>
        <v>0</v>
      </c>
      <c r="BG142" s="165">
        <f>IF(U142="zákl. přenesená",N142,0)</f>
        <v>0</v>
      </c>
      <c r="BH142" s="165">
        <f>IF(U142="sníž. přenesená",N142,0)</f>
        <v>0</v>
      </c>
      <c r="BI142" s="165">
        <f>IF(U142="nulová",N142,0)</f>
        <v>0</v>
      </c>
      <c r="BJ142" s="19" t="s">
        <v>81</v>
      </c>
      <c r="BK142" s="165">
        <f>ROUND(L142*K142,2)</f>
        <v>300000</v>
      </c>
      <c r="BL142" s="19" t="s">
        <v>228</v>
      </c>
      <c r="BM142" s="19" t="s">
        <v>332</v>
      </c>
    </row>
    <row r="143" spans="2:65" s="10" customFormat="1" ht="29.85" customHeight="1">
      <c r="B143" s="147"/>
      <c r="C143" s="148"/>
      <c r="D143" s="157" t="s">
        <v>150</v>
      </c>
      <c r="E143" s="157"/>
      <c r="F143" s="157"/>
      <c r="G143" s="157"/>
      <c r="H143" s="157"/>
      <c r="I143" s="157"/>
      <c r="J143" s="157"/>
      <c r="K143" s="157"/>
      <c r="L143" s="157"/>
      <c r="M143" s="157"/>
      <c r="N143" s="221">
        <f>BK143</f>
        <v>400000</v>
      </c>
      <c r="O143" s="222"/>
      <c r="P143" s="222"/>
      <c r="Q143" s="222"/>
      <c r="R143" s="150"/>
      <c r="T143" s="151"/>
      <c r="U143" s="148"/>
      <c r="V143" s="148"/>
      <c r="W143" s="152">
        <f>W144</f>
        <v>0</v>
      </c>
      <c r="X143" s="148"/>
      <c r="Y143" s="152">
        <f>Y144</f>
        <v>0</v>
      </c>
      <c r="Z143" s="148"/>
      <c r="AA143" s="153">
        <f>AA144</f>
        <v>0</v>
      </c>
      <c r="AR143" s="154" t="s">
        <v>86</v>
      </c>
      <c r="AT143" s="155" t="s">
        <v>73</v>
      </c>
      <c r="AU143" s="155" t="s">
        <v>81</v>
      </c>
      <c r="AY143" s="154" t="s">
        <v>169</v>
      </c>
      <c r="BK143" s="156">
        <f>BK144</f>
        <v>400000</v>
      </c>
    </row>
    <row r="144" spans="2:65" s="1" customFormat="1" ht="16.5" customHeight="1">
      <c r="B144" s="32"/>
      <c r="C144" s="158" t="s">
        <v>217</v>
      </c>
      <c r="D144" s="158" t="s">
        <v>170</v>
      </c>
      <c r="E144" s="159" t="s">
        <v>233</v>
      </c>
      <c r="F144" s="213" t="s">
        <v>234</v>
      </c>
      <c r="G144" s="213"/>
      <c r="H144" s="213"/>
      <c r="I144" s="213"/>
      <c r="J144" s="160" t="s">
        <v>173</v>
      </c>
      <c r="K144" s="161">
        <v>1</v>
      </c>
      <c r="L144" s="214">
        <v>400000</v>
      </c>
      <c r="M144" s="214"/>
      <c r="N144" s="214">
        <f>ROUND(L144*K144,2)</f>
        <v>400000</v>
      </c>
      <c r="O144" s="214"/>
      <c r="P144" s="214"/>
      <c r="Q144" s="214"/>
      <c r="R144" s="34"/>
      <c r="T144" s="162" t="s">
        <v>20</v>
      </c>
      <c r="U144" s="41" t="s">
        <v>39</v>
      </c>
      <c r="V144" s="163">
        <v>0</v>
      </c>
      <c r="W144" s="163">
        <f>V144*K144</f>
        <v>0</v>
      </c>
      <c r="X144" s="163">
        <v>0</v>
      </c>
      <c r="Y144" s="163">
        <f>X144*K144</f>
        <v>0</v>
      </c>
      <c r="Z144" s="163">
        <v>0</v>
      </c>
      <c r="AA144" s="164">
        <f>Z144*K144</f>
        <v>0</v>
      </c>
      <c r="AR144" s="19" t="s">
        <v>228</v>
      </c>
      <c r="AT144" s="19" t="s">
        <v>170</v>
      </c>
      <c r="AU144" s="19" t="s">
        <v>86</v>
      </c>
      <c r="AY144" s="19" t="s">
        <v>169</v>
      </c>
      <c r="BE144" s="165">
        <f>IF(U144="základní",N144,0)</f>
        <v>400000</v>
      </c>
      <c r="BF144" s="165">
        <f>IF(U144="snížená",N144,0)</f>
        <v>0</v>
      </c>
      <c r="BG144" s="165">
        <f>IF(U144="zákl. přenesená",N144,0)</f>
        <v>0</v>
      </c>
      <c r="BH144" s="165">
        <f>IF(U144="sníž. přenesená",N144,0)</f>
        <v>0</v>
      </c>
      <c r="BI144" s="165">
        <f>IF(U144="nulová",N144,0)</f>
        <v>0</v>
      </c>
      <c r="BJ144" s="19" t="s">
        <v>81</v>
      </c>
      <c r="BK144" s="165">
        <f>ROUND(L144*K144,2)</f>
        <v>400000</v>
      </c>
      <c r="BL144" s="19" t="s">
        <v>228</v>
      </c>
      <c r="BM144" s="19" t="s">
        <v>333</v>
      </c>
    </row>
    <row r="145" spans="2:65" s="10" customFormat="1" ht="29.85" customHeight="1">
      <c r="B145" s="147"/>
      <c r="C145" s="148"/>
      <c r="D145" s="157" t="s">
        <v>151</v>
      </c>
      <c r="E145" s="157"/>
      <c r="F145" s="157"/>
      <c r="G145" s="157"/>
      <c r="H145" s="157"/>
      <c r="I145" s="157"/>
      <c r="J145" s="157"/>
      <c r="K145" s="157"/>
      <c r="L145" s="157"/>
      <c r="M145" s="157"/>
      <c r="N145" s="221">
        <f>BK145</f>
        <v>650000</v>
      </c>
      <c r="O145" s="222"/>
      <c r="P145" s="222"/>
      <c r="Q145" s="222"/>
      <c r="R145" s="150"/>
      <c r="T145" s="151"/>
      <c r="U145" s="148"/>
      <c r="V145" s="148"/>
      <c r="W145" s="152">
        <f>SUM(W146:W147)</f>
        <v>0</v>
      </c>
      <c r="X145" s="148"/>
      <c r="Y145" s="152">
        <f>SUM(Y146:Y147)</f>
        <v>0</v>
      </c>
      <c r="Z145" s="148"/>
      <c r="AA145" s="153">
        <f>SUM(AA146:AA147)</f>
        <v>0</v>
      </c>
      <c r="AR145" s="154" t="s">
        <v>86</v>
      </c>
      <c r="AT145" s="155" t="s">
        <v>73</v>
      </c>
      <c r="AU145" s="155" t="s">
        <v>81</v>
      </c>
      <c r="AY145" s="154" t="s">
        <v>169</v>
      </c>
      <c r="BK145" s="156">
        <f>SUM(BK146:BK147)</f>
        <v>650000</v>
      </c>
    </row>
    <row r="146" spans="2:65" s="1" customFormat="1" ht="16.5" customHeight="1">
      <c r="B146" s="32"/>
      <c r="C146" s="158" t="s">
        <v>221</v>
      </c>
      <c r="D146" s="158" t="s">
        <v>170</v>
      </c>
      <c r="E146" s="159" t="s">
        <v>237</v>
      </c>
      <c r="F146" s="213" t="s">
        <v>238</v>
      </c>
      <c r="G146" s="213"/>
      <c r="H146" s="213"/>
      <c r="I146" s="213"/>
      <c r="J146" s="160" t="s">
        <v>173</v>
      </c>
      <c r="K146" s="161">
        <v>1</v>
      </c>
      <c r="L146" s="214">
        <v>350000</v>
      </c>
      <c r="M146" s="214"/>
      <c r="N146" s="214">
        <f>ROUND(L146*K146,2)</f>
        <v>350000</v>
      </c>
      <c r="O146" s="214"/>
      <c r="P146" s="214"/>
      <c r="Q146" s="214"/>
      <c r="R146" s="34"/>
      <c r="T146" s="162" t="s">
        <v>20</v>
      </c>
      <c r="U146" s="41" t="s">
        <v>39</v>
      </c>
      <c r="V146" s="163">
        <v>0</v>
      </c>
      <c r="W146" s="163">
        <f>V146*K146</f>
        <v>0</v>
      </c>
      <c r="X146" s="163">
        <v>0</v>
      </c>
      <c r="Y146" s="163">
        <f>X146*K146</f>
        <v>0</v>
      </c>
      <c r="Z146" s="163">
        <v>0</v>
      </c>
      <c r="AA146" s="164">
        <f>Z146*K146</f>
        <v>0</v>
      </c>
      <c r="AR146" s="19" t="s">
        <v>228</v>
      </c>
      <c r="AT146" s="19" t="s">
        <v>170</v>
      </c>
      <c r="AU146" s="19" t="s">
        <v>86</v>
      </c>
      <c r="AY146" s="19" t="s">
        <v>169</v>
      </c>
      <c r="BE146" s="165">
        <f>IF(U146="základní",N146,0)</f>
        <v>350000</v>
      </c>
      <c r="BF146" s="165">
        <f>IF(U146="snížená",N146,0)</f>
        <v>0</v>
      </c>
      <c r="BG146" s="165">
        <f>IF(U146="zákl. přenesená",N146,0)</f>
        <v>0</v>
      </c>
      <c r="BH146" s="165">
        <f>IF(U146="sníž. přenesená",N146,0)</f>
        <v>0</v>
      </c>
      <c r="BI146" s="165">
        <f>IF(U146="nulová",N146,0)</f>
        <v>0</v>
      </c>
      <c r="BJ146" s="19" t="s">
        <v>81</v>
      </c>
      <c r="BK146" s="165">
        <f>ROUND(L146*K146,2)</f>
        <v>350000</v>
      </c>
      <c r="BL146" s="19" t="s">
        <v>228</v>
      </c>
      <c r="BM146" s="19" t="s">
        <v>334</v>
      </c>
    </row>
    <row r="147" spans="2:65" s="1" customFormat="1" ht="38.25" customHeight="1">
      <c r="B147" s="32"/>
      <c r="C147" s="158" t="s">
        <v>228</v>
      </c>
      <c r="D147" s="158" t="s">
        <v>170</v>
      </c>
      <c r="E147" s="159" t="s">
        <v>241</v>
      </c>
      <c r="F147" s="213" t="s">
        <v>242</v>
      </c>
      <c r="G147" s="213"/>
      <c r="H147" s="213"/>
      <c r="I147" s="213"/>
      <c r="J147" s="160" t="s">
        <v>173</v>
      </c>
      <c r="K147" s="161">
        <v>2</v>
      </c>
      <c r="L147" s="214">
        <v>150000</v>
      </c>
      <c r="M147" s="214"/>
      <c r="N147" s="214">
        <f>ROUND(L147*K147,2)</f>
        <v>300000</v>
      </c>
      <c r="O147" s="214"/>
      <c r="P147" s="214"/>
      <c r="Q147" s="214"/>
      <c r="R147" s="34"/>
      <c r="T147" s="162" t="s">
        <v>20</v>
      </c>
      <c r="U147" s="41" t="s">
        <v>39</v>
      </c>
      <c r="V147" s="163">
        <v>0</v>
      </c>
      <c r="W147" s="163">
        <f>V147*K147</f>
        <v>0</v>
      </c>
      <c r="X147" s="163">
        <v>0</v>
      </c>
      <c r="Y147" s="163">
        <f>X147*K147</f>
        <v>0</v>
      </c>
      <c r="Z147" s="163">
        <v>0</v>
      </c>
      <c r="AA147" s="164">
        <f>Z147*K147</f>
        <v>0</v>
      </c>
      <c r="AR147" s="19" t="s">
        <v>228</v>
      </c>
      <c r="AT147" s="19" t="s">
        <v>170</v>
      </c>
      <c r="AU147" s="19" t="s">
        <v>86</v>
      </c>
      <c r="AY147" s="19" t="s">
        <v>169</v>
      </c>
      <c r="BE147" s="165">
        <f>IF(U147="základní",N147,0)</f>
        <v>300000</v>
      </c>
      <c r="BF147" s="165">
        <f>IF(U147="snížená",N147,0)</f>
        <v>0</v>
      </c>
      <c r="BG147" s="165">
        <f>IF(U147="zákl. přenesená",N147,0)</f>
        <v>0</v>
      </c>
      <c r="BH147" s="165">
        <f>IF(U147="sníž. přenesená",N147,0)</f>
        <v>0</v>
      </c>
      <c r="BI147" s="165">
        <f>IF(U147="nulová",N147,0)</f>
        <v>0</v>
      </c>
      <c r="BJ147" s="19" t="s">
        <v>81</v>
      </c>
      <c r="BK147" s="165">
        <f>ROUND(L147*K147,2)</f>
        <v>300000</v>
      </c>
      <c r="BL147" s="19" t="s">
        <v>228</v>
      </c>
      <c r="BM147" s="19" t="s">
        <v>335</v>
      </c>
    </row>
    <row r="148" spans="2:65" s="10" customFormat="1" ht="29.85" customHeight="1">
      <c r="B148" s="147"/>
      <c r="C148" s="148"/>
      <c r="D148" s="157" t="s">
        <v>152</v>
      </c>
      <c r="E148" s="157"/>
      <c r="F148" s="157"/>
      <c r="G148" s="157"/>
      <c r="H148" s="157"/>
      <c r="I148" s="157"/>
      <c r="J148" s="157"/>
      <c r="K148" s="157"/>
      <c r="L148" s="157"/>
      <c r="M148" s="157"/>
      <c r="N148" s="221">
        <f>BK148</f>
        <v>200000</v>
      </c>
      <c r="O148" s="222"/>
      <c r="P148" s="222"/>
      <c r="Q148" s="222"/>
      <c r="R148" s="150"/>
      <c r="T148" s="151"/>
      <c r="U148" s="148"/>
      <c r="V148" s="148"/>
      <c r="W148" s="152">
        <f>W149</f>
        <v>0</v>
      </c>
      <c r="X148" s="148"/>
      <c r="Y148" s="152">
        <f>Y149</f>
        <v>0</v>
      </c>
      <c r="Z148" s="148"/>
      <c r="AA148" s="153">
        <f>AA149</f>
        <v>0</v>
      </c>
      <c r="AR148" s="154" t="s">
        <v>86</v>
      </c>
      <c r="AT148" s="155" t="s">
        <v>73</v>
      </c>
      <c r="AU148" s="155" t="s">
        <v>81</v>
      </c>
      <c r="AY148" s="154" t="s">
        <v>169</v>
      </c>
      <c r="BK148" s="156">
        <f>BK149</f>
        <v>200000</v>
      </c>
    </row>
    <row r="149" spans="2:65" s="1" customFormat="1" ht="16.5" customHeight="1">
      <c r="B149" s="32"/>
      <c r="C149" s="158" t="s">
        <v>225</v>
      </c>
      <c r="D149" s="158" t="s">
        <v>170</v>
      </c>
      <c r="E149" s="159" t="s">
        <v>245</v>
      </c>
      <c r="F149" s="213" t="s">
        <v>246</v>
      </c>
      <c r="G149" s="213"/>
      <c r="H149" s="213"/>
      <c r="I149" s="213"/>
      <c r="J149" s="160" t="s">
        <v>173</v>
      </c>
      <c r="K149" s="161">
        <v>1</v>
      </c>
      <c r="L149" s="214">
        <v>200000</v>
      </c>
      <c r="M149" s="214"/>
      <c r="N149" s="214">
        <f>ROUND(L149*K149,2)</f>
        <v>200000</v>
      </c>
      <c r="O149" s="214"/>
      <c r="P149" s="214"/>
      <c r="Q149" s="214"/>
      <c r="R149" s="34"/>
      <c r="T149" s="162" t="s">
        <v>20</v>
      </c>
      <c r="U149" s="41" t="s">
        <v>39</v>
      </c>
      <c r="V149" s="163">
        <v>0</v>
      </c>
      <c r="W149" s="163">
        <f>V149*K149</f>
        <v>0</v>
      </c>
      <c r="X149" s="163">
        <v>0</v>
      </c>
      <c r="Y149" s="163">
        <f>X149*K149</f>
        <v>0</v>
      </c>
      <c r="Z149" s="163">
        <v>0</v>
      </c>
      <c r="AA149" s="164">
        <f>Z149*K149</f>
        <v>0</v>
      </c>
      <c r="AR149" s="19" t="s">
        <v>228</v>
      </c>
      <c r="AT149" s="19" t="s">
        <v>170</v>
      </c>
      <c r="AU149" s="19" t="s">
        <v>86</v>
      </c>
      <c r="AY149" s="19" t="s">
        <v>169</v>
      </c>
      <c r="BE149" s="165">
        <f>IF(U149="základní",N149,0)</f>
        <v>200000</v>
      </c>
      <c r="BF149" s="165">
        <f>IF(U149="snížená",N149,0)</f>
        <v>0</v>
      </c>
      <c r="BG149" s="165">
        <f>IF(U149="zákl. přenesená",N149,0)</f>
        <v>0</v>
      </c>
      <c r="BH149" s="165">
        <f>IF(U149="sníž. přenesená",N149,0)</f>
        <v>0</v>
      </c>
      <c r="BI149" s="165">
        <f>IF(U149="nulová",N149,0)</f>
        <v>0</v>
      </c>
      <c r="BJ149" s="19" t="s">
        <v>81</v>
      </c>
      <c r="BK149" s="165">
        <f>ROUND(L149*K149,2)</f>
        <v>200000</v>
      </c>
      <c r="BL149" s="19" t="s">
        <v>228</v>
      </c>
      <c r="BM149" s="19" t="s">
        <v>336</v>
      </c>
    </row>
    <row r="150" spans="2:65" s="10" customFormat="1" ht="29.85" customHeight="1">
      <c r="B150" s="147"/>
      <c r="C150" s="148"/>
      <c r="D150" s="157" t="s">
        <v>153</v>
      </c>
      <c r="E150" s="157"/>
      <c r="F150" s="157"/>
      <c r="G150" s="157"/>
      <c r="H150" s="157"/>
      <c r="I150" s="157"/>
      <c r="J150" s="157"/>
      <c r="K150" s="157"/>
      <c r="L150" s="157"/>
      <c r="M150" s="157"/>
      <c r="N150" s="221">
        <f>BK150</f>
        <v>125000</v>
      </c>
      <c r="O150" s="222"/>
      <c r="P150" s="222"/>
      <c r="Q150" s="222"/>
      <c r="R150" s="150"/>
      <c r="T150" s="151"/>
      <c r="U150" s="148"/>
      <c r="V150" s="148"/>
      <c r="W150" s="152">
        <f>W151</f>
        <v>0</v>
      </c>
      <c r="X150" s="148"/>
      <c r="Y150" s="152">
        <f>Y151</f>
        <v>0</v>
      </c>
      <c r="Z150" s="148"/>
      <c r="AA150" s="153">
        <f>AA151</f>
        <v>0</v>
      </c>
      <c r="AR150" s="154" t="s">
        <v>86</v>
      </c>
      <c r="AT150" s="155" t="s">
        <v>73</v>
      </c>
      <c r="AU150" s="155" t="s">
        <v>81</v>
      </c>
      <c r="AY150" s="154" t="s">
        <v>169</v>
      </c>
      <c r="BK150" s="156">
        <f>BK151</f>
        <v>125000</v>
      </c>
    </row>
    <row r="151" spans="2:65" s="1" customFormat="1" ht="25.5" customHeight="1">
      <c r="B151" s="32"/>
      <c r="C151" s="158" t="s">
        <v>11</v>
      </c>
      <c r="D151" s="158" t="s">
        <v>170</v>
      </c>
      <c r="E151" s="159" t="s">
        <v>249</v>
      </c>
      <c r="F151" s="213" t="s">
        <v>250</v>
      </c>
      <c r="G151" s="213"/>
      <c r="H151" s="213"/>
      <c r="I151" s="213"/>
      <c r="J151" s="160" t="s">
        <v>215</v>
      </c>
      <c r="K151" s="161">
        <v>25</v>
      </c>
      <c r="L151" s="214">
        <v>5000</v>
      </c>
      <c r="M151" s="214"/>
      <c r="N151" s="214">
        <f>ROUND(L151*K151,2)</f>
        <v>125000</v>
      </c>
      <c r="O151" s="214"/>
      <c r="P151" s="214"/>
      <c r="Q151" s="214"/>
      <c r="R151" s="34"/>
      <c r="T151" s="162" t="s">
        <v>20</v>
      </c>
      <c r="U151" s="166" t="s">
        <v>39</v>
      </c>
      <c r="V151" s="167">
        <v>0</v>
      </c>
      <c r="W151" s="167">
        <f>V151*K151</f>
        <v>0</v>
      </c>
      <c r="X151" s="167">
        <v>0</v>
      </c>
      <c r="Y151" s="167">
        <f>X151*K151</f>
        <v>0</v>
      </c>
      <c r="Z151" s="167">
        <v>0</v>
      </c>
      <c r="AA151" s="168">
        <f>Z151*K151</f>
        <v>0</v>
      </c>
      <c r="AR151" s="19" t="s">
        <v>228</v>
      </c>
      <c r="AT151" s="19" t="s">
        <v>170</v>
      </c>
      <c r="AU151" s="19" t="s">
        <v>86</v>
      </c>
      <c r="AY151" s="19" t="s">
        <v>169</v>
      </c>
      <c r="BE151" s="165">
        <f>IF(U151="základní",N151,0)</f>
        <v>125000</v>
      </c>
      <c r="BF151" s="165">
        <f>IF(U151="snížená",N151,0)</f>
        <v>0</v>
      </c>
      <c r="BG151" s="165">
        <f>IF(U151="zákl. přenesená",N151,0)</f>
        <v>0</v>
      </c>
      <c r="BH151" s="165">
        <f>IF(U151="sníž. přenesená",N151,0)</f>
        <v>0</v>
      </c>
      <c r="BI151" s="165">
        <f>IF(U151="nulová",N151,0)</f>
        <v>0</v>
      </c>
      <c r="BJ151" s="19" t="s">
        <v>81</v>
      </c>
      <c r="BK151" s="165">
        <f>ROUND(L151*K151,2)</f>
        <v>125000</v>
      </c>
      <c r="BL151" s="19" t="s">
        <v>228</v>
      </c>
      <c r="BM151" s="19" t="s">
        <v>337</v>
      </c>
    </row>
    <row r="152" spans="2:65" s="1" customFormat="1" ht="6.9" customHeight="1">
      <c r="B152" s="56"/>
      <c r="C152" s="57"/>
      <c r="D152" s="57"/>
      <c r="E152" s="57"/>
      <c r="F152" s="57"/>
      <c r="G152" s="57"/>
      <c r="H152" s="57"/>
      <c r="I152" s="57"/>
      <c r="J152" s="57"/>
      <c r="K152" s="57"/>
      <c r="L152" s="57"/>
      <c r="M152" s="57"/>
      <c r="N152" s="57"/>
      <c r="O152" s="57"/>
      <c r="P152" s="57"/>
      <c r="Q152" s="57"/>
      <c r="R152" s="58"/>
    </row>
  </sheetData>
  <sheetProtection algorithmName="SHA-512" hashValue="/4+CrUOpelYC5kl0xvoPxhlAN8dXvoGuvMg99XhkzGFl+jAhiDmg+KuN3wAYeQYGPQWfbcw/r/cXt7JQSxjmQA==" saltValue="/TiBWBgqumx7qkWLSlKGhGMTLYUoQ8P+CXNuyAQTlZVWmpSQyvhiG+Cla7K1b0Te8ey1aJoODA6v2oOQV1TR4w==" spinCount="10" sheet="1" objects="1" scenarios="1" formatColumns="0" formatRows="0"/>
  <mergeCells count="126">
    <mergeCell ref="C2:Q2"/>
    <mergeCell ref="C4:Q4"/>
    <mergeCell ref="F6:P6"/>
    <mergeCell ref="F7:P7"/>
    <mergeCell ref="F8:P8"/>
    <mergeCell ref="O10:P10"/>
    <mergeCell ref="O12:P12"/>
    <mergeCell ref="O13:P13"/>
    <mergeCell ref="O15:P15"/>
    <mergeCell ref="O16:P16"/>
    <mergeCell ref="O18:P18"/>
    <mergeCell ref="O19:P19"/>
    <mergeCell ref="O21:P21"/>
    <mergeCell ref="O22:P22"/>
    <mergeCell ref="E25:L25"/>
    <mergeCell ref="M28:P28"/>
    <mergeCell ref="M29:P29"/>
    <mergeCell ref="M31:P31"/>
    <mergeCell ref="H33:J33"/>
    <mergeCell ref="M33:P33"/>
    <mergeCell ref="H34:J34"/>
    <mergeCell ref="M34:P34"/>
    <mergeCell ref="H35:J35"/>
    <mergeCell ref="M35:P35"/>
    <mergeCell ref="H36:J36"/>
    <mergeCell ref="M36:P36"/>
    <mergeCell ref="H37:J37"/>
    <mergeCell ref="M37:P37"/>
    <mergeCell ref="L39:P39"/>
    <mergeCell ref="C76:Q76"/>
    <mergeCell ref="F78:P78"/>
    <mergeCell ref="F79:P79"/>
    <mergeCell ref="F80:P80"/>
    <mergeCell ref="M82:P82"/>
    <mergeCell ref="M84:Q84"/>
    <mergeCell ref="M85:Q85"/>
    <mergeCell ref="C87:G87"/>
    <mergeCell ref="N87:Q87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99:Q99"/>
    <mergeCell ref="N100:Q100"/>
    <mergeCell ref="N101:Q101"/>
    <mergeCell ref="N103:Q103"/>
    <mergeCell ref="L105:Q105"/>
    <mergeCell ref="C111:Q111"/>
    <mergeCell ref="F113:P113"/>
    <mergeCell ref="F114:P114"/>
    <mergeCell ref="F129:I129"/>
    <mergeCell ref="L129:M129"/>
    <mergeCell ref="N129:Q129"/>
    <mergeCell ref="F131:I131"/>
    <mergeCell ref="L131:M131"/>
    <mergeCell ref="N131:Q131"/>
    <mergeCell ref="F115:P115"/>
    <mergeCell ref="M117:P117"/>
    <mergeCell ref="M119:Q119"/>
    <mergeCell ref="M120:Q120"/>
    <mergeCell ref="F122:I122"/>
    <mergeCell ref="L122:M122"/>
    <mergeCell ref="N122:Q122"/>
    <mergeCell ref="F126:I126"/>
    <mergeCell ref="L126:M126"/>
    <mergeCell ref="N126:Q126"/>
    <mergeCell ref="N123:Q123"/>
    <mergeCell ref="N124:Q124"/>
    <mergeCell ref="N125:Q125"/>
    <mergeCell ref="F144:I144"/>
    <mergeCell ref="L144:M144"/>
    <mergeCell ref="N144:Q144"/>
    <mergeCell ref="F146:I146"/>
    <mergeCell ref="L146:M146"/>
    <mergeCell ref="N146:Q146"/>
    <mergeCell ref="F136:I136"/>
    <mergeCell ref="L136:M136"/>
    <mergeCell ref="N136:Q136"/>
    <mergeCell ref="F137:I137"/>
    <mergeCell ref="L137:M137"/>
    <mergeCell ref="N137:Q137"/>
    <mergeCell ref="F139:I139"/>
    <mergeCell ref="L139:M139"/>
    <mergeCell ref="N139:Q139"/>
    <mergeCell ref="N145:Q145"/>
    <mergeCell ref="N148:Q148"/>
    <mergeCell ref="F147:I147"/>
    <mergeCell ref="L147:M147"/>
    <mergeCell ref="N147:Q147"/>
    <mergeCell ref="F149:I149"/>
    <mergeCell ref="L149:M149"/>
    <mergeCell ref="N149:Q149"/>
    <mergeCell ref="F151:I151"/>
    <mergeCell ref="L151:M151"/>
    <mergeCell ref="N151:Q151"/>
    <mergeCell ref="N150:Q150"/>
    <mergeCell ref="H1:K1"/>
    <mergeCell ref="S2:AC2"/>
    <mergeCell ref="N127:Q127"/>
    <mergeCell ref="N130:Q130"/>
    <mergeCell ref="N135:Q135"/>
    <mergeCell ref="N138:Q138"/>
    <mergeCell ref="N140:Q140"/>
    <mergeCell ref="N141:Q141"/>
    <mergeCell ref="N143:Q143"/>
    <mergeCell ref="F142:I142"/>
    <mergeCell ref="L142:M142"/>
    <mergeCell ref="N142:Q142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28:I128"/>
    <mergeCell ref="L128:M128"/>
    <mergeCell ref="N128:Q128"/>
  </mergeCells>
  <hyperlinks>
    <hyperlink ref="F1:G1" location="C2" display="1) Krycí list rozpočtu"/>
    <hyperlink ref="H1:K1" location="C87" display="2) Rekapitulace rozpočtu"/>
    <hyperlink ref="L1" location="C122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25"/>
  <sheetViews>
    <sheetView showGridLines="0" workbookViewId="0">
      <pane ySplit="1" topLeftCell="A2" activePane="bottomLeft" state="frozen"/>
      <selection pane="bottomLeft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2" width="12.28515625" hidden="1" customWidth="1"/>
    <col min="23" max="23" width="16.28515625" hidden="1" customWidth="1"/>
    <col min="24" max="24" width="12.140625" hidden="1" customWidth="1"/>
    <col min="25" max="25" width="15" hidden="1" customWidth="1"/>
    <col min="26" max="26" width="11" hidden="1" customWidth="1"/>
    <col min="27" max="27" width="15" hidden="1" customWidth="1"/>
    <col min="28" max="28" width="16.28515625" hidden="1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66" ht="21.75" customHeight="1">
      <c r="A1" s="116"/>
      <c r="B1" s="12"/>
      <c r="C1" s="12"/>
      <c r="D1" s="13" t="s">
        <v>1</v>
      </c>
      <c r="E1" s="12"/>
      <c r="F1" s="14" t="s">
        <v>125</v>
      </c>
      <c r="G1" s="14"/>
      <c r="H1" s="212" t="s">
        <v>126</v>
      </c>
      <c r="I1" s="212"/>
      <c r="J1" s="212"/>
      <c r="K1" s="212"/>
      <c r="L1" s="14" t="s">
        <v>127</v>
      </c>
      <c r="M1" s="12"/>
      <c r="N1" s="12"/>
      <c r="O1" s="13" t="s">
        <v>128</v>
      </c>
      <c r="P1" s="12"/>
      <c r="Q1" s="12"/>
      <c r="R1" s="12"/>
      <c r="S1" s="14" t="s">
        <v>129</v>
      </c>
      <c r="T1" s="14"/>
      <c r="U1" s="116"/>
      <c r="V1" s="116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spans="1:66" ht="36.9" customHeight="1">
      <c r="C2" s="207" t="s">
        <v>7</v>
      </c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S2" s="171" t="s">
        <v>8</v>
      </c>
      <c r="T2" s="172"/>
      <c r="U2" s="172"/>
      <c r="V2" s="172"/>
      <c r="W2" s="172"/>
      <c r="X2" s="172"/>
      <c r="Y2" s="172"/>
      <c r="Z2" s="172"/>
      <c r="AA2" s="172"/>
      <c r="AB2" s="172"/>
      <c r="AC2" s="172"/>
      <c r="AT2" s="19" t="s">
        <v>108</v>
      </c>
    </row>
    <row r="3" spans="1:66" ht="6.9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  <c r="AT3" s="19" t="s">
        <v>86</v>
      </c>
    </row>
    <row r="4" spans="1:66" ht="36.9" customHeight="1">
      <c r="B4" s="23"/>
      <c r="C4" s="196" t="s">
        <v>130</v>
      </c>
      <c r="D4" s="197"/>
      <c r="E4" s="197"/>
      <c r="F4" s="197"/>
      <c r="G4" s="197"/>
      <c r="H4" s="197"/>
      <c r="I4" s="197"/>
      <c r="J4" s="197"/>
      <c r="K4" s="197"/>
      <c r="L4" s="197"/>
      <c r="M4" s="197"/>
      <c r="N4" s="197"/>
      <c r="O4" s="197"/>
      <c r="P4" s="197"/>
      <c r="Q4" s="197"/>
      <c r="R4" s="24"/>
      <c r="T4" s="18" t="s">
        <v>13</v>
      </c>
      <c r="AT4" s="19" t="s">
        <v>6</v>
      </c>
    </row>
    <row r="5" spans="1:66" ht="6.9" customHeight="1">
      <c r="B5" s="23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4"/>
    </row>
    <row r="6" spans="1:66" ht="25.35" customHeight="1">
      <c r="B6" s="23"/>
      <c r="C6" s="25"/>
      <c r="D6" s="29" t="s">
        <v>17</v>
      </c>
      <c r="E6" s="25"/>
      <c r="F6" s="231" t="str">
        <f>'Rekapitulace stavby'!K6</f>
        <v>Dětské sportovně-kulturní centrum Staré Brno</v>
      </c>
      <c r="G6" s="232"/>
      <c r="H6" s="232"/>
      <c r="I6" s="232"/>
      <c r="J6" s="232"/>
      <c r="K6" s="232"/>
      <c r="L6" s="232"/>
      <c r="M6" s="232"/>
      <c r="N6" s="232"/>
      <c r="O6" s="232"/>
      <c r="P6" s="232"/>
      <c r="Q6" s="25"/>
      <c r="R6" s="24"/>
    </row>
    <row r="7" spans="1:66" ht="25.35" customHeight="1">
      <c r="B7" s="23"/>
      <c r="C7" s="25"/>
      <c r="D7" s="29" t="s">
        <v>131</v>
      </c>
      <c r="E7" s="25"/>
      <c r="F7" s="231" t="s">
        <v>338</v>
      </c>
      <c r="G7" s="204"/>
      <c r="H7" s="204"/>
      <c r="I7" s="204"/>
      <c r="J7" s="204"/>
      <c r="K7" s="204"/>
      <c r="L7" s="204"/>
      <c r="M7" s="204"/>
      <c r="N7" s="204"/>
      <c r="O7" s="204"/>
      <c r="P7" s="204"/>
      <c r="Q7" s="25"/>
      <c r="R7" s="24"/>
    </row>
    <row r="8" spans="1:66" s="1" customFormat="1" ht="32.85" customHeight="1">
      <c r="B8" s="32"/>
      <c r="C8" s="33"/>
      <c r="D8" s="28" t="s">
        <v>133</v>
      </c>
      <c r="E8" s="33"/>
      <c r="F8" s="210" t="s">
        <v>339</v>
      </c>
      <c r="G8" s="225"/>
      <c r="H8" s="225"/>
      <c r="I8" s="225"/>
      <c r="J8" s="225"/>
      <c r="K8" s="225"/>
      <c r="L8" s="225"/>
      <c r="M8" s="225"/>
      <c r="N8" s="225"/>
      <c r="O8" s="225"/>
      <c r="P8" s="225"/>
      <c r="Q8" s="33"/>
      <c r="R8" s="34"/>
    </row>
    <row r="9" spans="1:66" s="1" customFormat="1" ht="14.4" customHeight="1">
      <c r="B9" s="32"/>
      <c r="C9" s="33"/>
      <c r="D9" s="29" t="s">
        <v>19</v>
      </c>
      <c r="E9" s="33"/>
      <c r="F9" s="27" t="s">
        <v>20</v>
      </c>
      <c r="G9" s="33"/>
      <c r="H9" s="33"/>
      <c r="I9" s="33"/>
      <c r="J9" s="33"/>
      <c r="K9" s="33"/>
      <c r="L9" s="33"/>
      <c r="M9" s="29" t="s">
        <v>21</v>
      </c>
      <c r="N9" s="33"/>
      <c r="O9" s="27" t="s">
        <v>20</v>
      </c>
      <c r="P9" s="33"/>
      <c r="Q9" s="33"/>
      <c r="R9" s="34"/>
    </row>
    <row r="10" spans="1:66" s="1" customFormat="1" ht="14.4" customHeight="1">
      <c r="B10" s="32"/>
      <c r="C10" s="33"/>
      <c r="D10" s="29" t="s">
        <v>22</v>
      </c>
      <c r="E10" s="33"/>
      <c r="F10" s="27" t="s">
        <v>23</v>
      </c>
      <c r="G10" s="33"/>
      <c r="H10" s="33"/>
      <c r="I10" s="33"/>
      <c r="J10" s="33"/>
      <c r="K10" s="33"/>
      <c r="L10" s="33"/>
      <c r="M10" s="29" t="s">
        <v>24</v>
      </c>
      <c r="N10" s="33"/>
      <c r="O10" s="226" t="str">
        <f>'Rekapitulace stavby'!AN8</f>
        <v>17. 2. 2018</v>
      </c>
      <c r="P10" s="226"/>
      <c r="Q10" s="33"/>
      <c r="R10" s="34"/>
    </row>
    <row r="11" spans="1:66" s="1" customFormat="1" ht="10.95" customHeight="1">
      <c r="B11" s="32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4"/>
    </row>
    <row r="12" spans="1:66" s="1" customFormat="1" ht="14.4" customHeight="1">
      <c r="B12" s="32"/>
      <c r="C12" s="33"/>
      <c r="D12" s="29" t="s">
        <v>26</v>
      </c>
      <c r="E12" s="33"/>
      <c r="F12" s="33"/>
      <c r="G12" s="33"/>
      <c r="H12" s="33"/>
      <c r="I12" s="33"/>
      <c r="J12" s="33"/>
      <c r="K12" s="33"/>
      <c r="L12" s="33"/>
      <c r="M12" s="29" t="s">
        <v>27</v>
      </c>
      <c r="N12" s="33"/>
      <c r="O12" s="209" t="str">
        <f>IF('Rekapitulace stavby'!AN10="","",'Rekapitulace stavby'!AN10)</f>
        <v/>
      </c>
      <c r="P12" s="209"/>
      <c r="Q12" s="33"/>
      <c r="R12" s="34"/>
    </row>
    <row r="13" spans="1:66" s="1" customFormat="1" ht="18" customHeight="1">
      <c r="B13" s="32"/>
      <c r="C13" s="33"/>
      <c r="D13" s="33"/>
      <c r="E13" s="27" t="str">
        <f>IF('Rekapitulace stavby'!E11="","",'Rekapitulace stavby'!E11)</f>
        <v xml:space="preserve"> </v>
      </c>
      <c r="F13" s="33"/>
      <c r="G13" s="33"/>
      <c r="H13" s="33"/>
      <c r="I13" s="33"/>
      <c r="J13" s="33"/>
      <c r="K13" s="33"/>
      <c r="L13" s="33"/>
      <c r="M13" s="29" t="s">
        <v>29</v>
      </c>
      <c r="N13" s="33"/>
      <c r="O13" s="209" t="str">
        <f>IF('Rekapitulace stavby'!AN11="","",'Rekapitulace stavby'!AN11)</f>
        <v/>
      </c>
      <c r="P13" s="209"/>
      <c r="Q13" s="33"/>
      <c r="R13" s="34"/>
    </row>
    <row r="14" spans="1:66" s="1" customFormat="1" ht="6.9" customHeight="1">
      <c r="B14" s="32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4"/>
    </row>
    <row r="15" spans="1:66" s="1" customFormat="1" ht="14.4" customHeight="1">
      <c r="B15" s="32"/>
      <c r="C15" s="33"/>
      <c r="D15" s="29" t="s">
        <v>30</v>
      </c>
      <c r="E15" s="33"/>
      <c r="F15" s="33"/>
      <c r="G15" s="33"/>
      <c r="H15" s="33"/>
      <c r="I15" s="33"/>
      <c r="J15" s="33"/>
      <c r="K15" s="33"/>
      <c r="L15" s="33"/>
      <c r="M15" s="29" t="s">
        <v>27</v>
      </c>
      <c r="N15" s="33"/>
      <c r="O15" s="209" t="str">
        <f>IF('Rekapitulace stavby'!AN13="","",'Rekapitulace stavby'!AN13)</f>
        <v/>
      </c>
      <c r="P15" s="209"/>
      <c r="Q15" s="33"/>
      <c r="R15" s="34"/>
    </row>
    <row r="16" spans="1:66" s="1" customFormat="1" ht="18" customHeight="1">
      <c r="B16" s="32"/>
      <c r="C16" s="33"/>
      <c r="D16" s="33"/>
      <c r="E16" s="27" t="str">
        <f>IF('Rekapitulace stavby'!E14="","",'Rekapitulace stavby'!E14)</f>
        <v xml:space="preserve"> </v>
      </c>
      <c r="F16" s="33"/>
      <c r="G16" s="33"/>
      <c r="H16" s="33"/>
      <c r="I16" s="33"/>
      <c r="J16" s="33"/>
      <c r="K16" s="33"/>
      <c r="L16" s="33"/>
      <c r="M16" s="29" t="s">
        <v>29</v>
      </c>
      <c r="N16" s="33"/>
      <c r="O16" s="209" t="str">
        <f>IF('Rekapitulace stavby'!AN14="","",'Rekapitulace stavby'!AN14)</f>
        <v/>
      </c>
      <c r="P16" s="209"/>
      <c r="Q16" s="33"/>
      <c r="R16" s="34"/>
    </row>
    <row r="17" spans="2:18" s="1" customFormat="1" ht="6.9" customHeight="1">
      <c r="B17" s="32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4"/>
    </row>
    <row r="18" spans="2:18" s="1" customFormat="1" ht="14.4" customHeight="1">
      <c r="B18" s="32"/>
      <c r="C18" s="33"/>
      <c r="D18" s="29" t="s">
        <v>31</v>
      </c>
      <c r="E18" s="33"/>
      <c r="F18" s="33"/>
      <c r="G18" s="33"/>
      <c r="H18" s="33"/>
      <c r="I18" s="33"/>
      <c r="J18" s="33"/>
      <c r="K18" s="33"/>
      <c r="L18" s="33"/>
      <c r="M18" s="29" t="s">
        <v>27</v>
      </c>
      <c r="N18" s="33"/>
      <c r="O18" s="209" t="str">
        <f>IF('Rekapitulace stavby'!AN16="","",'Rekapitulace stavby'!AN16)</f>
        <v/>
      </c>
      <c r="P18" s="209"/>
      <c r="Q18" s="33"/>
      <c r="R18" s="34"/>
    </row>
    <row r="19" spans="2:18" s="1" customFormat="1" ht="18" customHeight="1">
      <c r="B19" s="32"/>
      <c r="C19" s="33"/>
      <c r="D19" s="33"/>
      <c r="E19" s="27" t="str">
        <f>IF('Rekapitulace stavby'!E17="","",'Rekapitulace stavby'!E17)</f>
        <v xml:space="preserve"> </v>
      </c>
      <c r="F19" s="33"/>
      <c r="G19" s="33"/>
      <c r="H19" s="33"/>
      <c r="I19" s="33"/>
      <c r="J19" s="33"/>
      <c r="K19" s="33"/>
      <c r="L19" s="33"/>
      <c r="M19" s="29" t="s">
        <v>29</v>
      </c>
      <c r="N19" s="33"/>
      <c r="O19" s="209" t="str">
        <f>IF('Rekapitulace stavby'!AN17="","",'Rekapitulace stavby'!AN17)</f>
        <v/>
      </c>
      <c r="P19" s="209"/>
      <c r="Q19" s="33"/>
      <c r="R19" s="34"/>
    </row>
    <row r="20" spans="2:18" s="1" customFormat="1" ht="6.9" customHeight="1">
      <c r="B20" s="32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4"/>
    </row>
    <row r="21" spans="2:18" s="1" customFormat="1" ht="14.4" customHeight="1">
      <c r="B21" s="32"/>
      <c r="C21" s="33"/>
      <c r="D21" s="29" t="s">
        <v>33</v>
      </c>
      <c r="E21" s="33"/>
      <c r="F21" s="33"/>
      <c r="G21" s="33"/>
      <c r="H21" s="33"/>
      <c r="I21" s="33"/>
      <c r="J21" s="33"/>
      <c r="K21" s="33"/>
      <c r="L21" s="33"/>
      <c r="M21" s="29" t="s">
        <v>27</v>
      </c>
      <c r="N21" s="33"/>
      <c r="O21" s="209" t="str">
        <f>IF('Rekapitulace stavby'!AN19="","",'Rekapitulace stavby'!AN19)</f>
        <v/>
      </c>
      <c r="P21" s="209"/>
      <c r="Q21" s="33"/>
      <c r="R21" s="34"/>
    </row>
    <row r="22" spans="2:18" s="1" customFormat="1" ht="18" customHeight="1">
      <c r="B22" s="32"/>
      <c r="C22" s="33"/>
      <c r="D22" s="33"/>
      <c r="E22" s="27" t="str">
        <f>IF('Rekapitulace stavby'!E20="","",'Rekapitulace stavby'!E20)</f>
        <v xml:space="preserve"> </v>
      </c>
      <c r="F22" s="33"/>
      <c r="G22" s="33"/>
      <c r="H22" s="33"/>
      <c r="I22" s="33"/>
      <c r="J22" s="33"/>
      <c r="K22" s="33"/>
      <c r="L22" s="33"/>
      <c r="M22" s="29" t="s">
        <v>29</v>
      </c>
      <c r="N22" s="33"/>
      <c r="O22" s="209" t="str">
        <f>IF('Rekapitulace stavby'!AN20="","",'Rekapitulace stavby'!AN20)</f>
        <v/>
      </c>
      <c r="P22" s="209"/>
      <c r="Q22" s="33"/>
      <c r="R22" s="34"/>
    </row>
    <row r="23" spans="2:18" s="1" customFormat="1" ht="6.9" customHeight="1">
      <c r="B23" s="32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4"/>
    </row>
    <row r="24" spans="2:18" s="1" customFormat="1" ht="14.4" customHeight="1">
      <c r="B24" s="32"/>
      <c r="C24" s="33"/>
      <c r="D24" s="29" t="s">
        <v>34</v>
      </c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4"/>
    </row>
    <row r="25" spans="2:18" s="1" customFormat="1" ht="16.5" customHeight="1">
      <c r="B25" s="32"/>
      <c r="C25" s="33"/>
      <c r="D25" s="33"/>
      <c r="E25" s="211" t="s">
        <v>20</v>
      </c>
      <c r="F25" s="211"/>
      <c r="G25" s="211"/>
      <c r="H25" s="211"/>
      <c r="I25" s="211"/>
      <c r="J25" s="211"/>
      <c r="K25" s="211"/>
      <c r="L25" s="211"/>
      <c r="M25" s="33"/>
      <c r="N25" s="33"/>
      <c r="O25" s="33"/>
      <c r="P25" s="33"/>
      <c r="Q25" s="33"/>
      <c r="R25" s="34"/>
    </row>
    <row r="26" spans="2:18" s="1" customFormat="1" ht="6.9" customHeight="1">
      <c r="B26" s="32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4"/>
    </row>
    <row r="27" spans="2:18" s="1" customFormat="1" ht="6.9" customHeight="1">
      <c r="B27" s="32"/>
      <c r="C27" s="33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33"/>
      <c r="R27" s="34"/>
    </row>
    <row r="28" spans="2:18" s="1" customFormat="1" ht="14.4" customHeight="1">
      <c r="B28" s="32"/>
      <c r="C28" s="33"/>
      <c r="D28" s="117" t="s">
        <v>135</v>
      </c>
      <c r="E28" s="33"/>
      <c r="F28" s="33"/>
      <c r="G28" s="33"/>
      <c r="H28" s="33"/>
      <c r="I28" s="33"/>
      <c r="J28" s="33"/>
      <c r="K28" s="33"/>
      <c r="L28" s="33"/>
      <c r="M28" s="203">
        <f>N89</f>
        <v>1200000</v>
      </c>
      <c r="N28" s="203"/>
      <c r="O28" s="203"/>
      <c r="P28" s="203"/>
      <c r="Q28" s="33"/>
      <c r="R28" s="34"/>
    </row>
    <row r="29" spans="2:18" s="1" customFormat="1" ht="14.4" customHeight="1">
      <c r="B29" s="32"/>
      <c r="C29" s="33"/>
      <c r="D29" s="31" t="s">
        <v>136</v>
      </c>
      <c r="E29" s="33"/>
      <c r="F29" s="33"/>
      <c r="G29" s="33"/>
      <c r="H29" s="33"/>
      <c r="I29" s="33"/>
      <c r="J29" s="33"/>
      <c r="K29" s="33"/>
      <c r="L29" s="33"/>
      <c r="M29" s="203">
        <f>N96</f>
        <v>0</v>
      </c>
      <c r="N29" s="203"/>
      <c r="O29" s="203"/>
      <c r="P29" s="203"/>
      <c r="Q29" s="33"/>
      <c r="R29" s="34"/>
    </row>
    <row r="30" spans="2:18" s="1" customFormat="1" ht="6.9" customHeight="1">
      <c r="B30" s="32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4"/>
    </row>
    <row r="31" spans="2:18" s="1" customFormat="1" ht="25.35" customHeight="1">
      <c r="B31" s="32"/>
      <c r="C31" s="33"/>
      <c r="D31" s="118" t="s">
        <v>37</v>
      </c>
      <c r="E31" s="33"/>
      <c r="F31" s="33"/>
      <c r="G31" s="33"/>
      <c r="H31" s="33"/>
      <c r="I31" s="33"/>
      <c r="J31" s="33"/>
      <c r="K31" s="33"/>
      <c r="L31" s="33"/>
      <c r="M31" s="239">
        <f>ROUND(M28+M29,2)</f>
        <v>1200000</v>
      </c>
      <c r="N31" s="225"/>
      <c r="O31" s="225"/>
      <c r="P31" s="225"/>
      <c r="Q31" s="33"/>
      <c r="R31" s="34"/>
    </row>
    <row r="32" spans="2:18" s="1" customFormat="1" ht="6.9" customHeight="1">
      <c r="B32" s="32"/>
      <c r="C32" s="33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33"/>
      <c r="R32" s="34"/>
    </row>
    <row r="33" spans="2:18" s="1" customFormat="1" ht="14.4" customHeight="1">
      <c r="B33" s="32"/>
      <c r="C33" s="33"/>
      <c r="D33" s="39" t="s">
        <v>38</v>
      </c>
      <c r="E33" s="39" t="s">
        <v>39</v>
      </c>
      <c r="F33" s="40">
        <v>0.21</v>
      </c>
      <c r="G33" s="119" t="s">
        <v>40</v>
      </c>
      <c r="H33" s="238">
        <f>ROUND((SUM(BE96:BE97)+SUM(BE116:BE124)), 2)</f>
        <v>1200000</v>
      </c>
      <c r="I33" s="225"/>
      <c r="J33" s="225"/>
      <c r="K33" s="33"/>
      <c r="L33" s="33"/>
      <c r="M33" s="238">
        <f>ROUND(ROUND((SUM(BE96:BE97)+SUM(BE116:BE124)), 2)*F33, 2)</f>
        <v>252000</v>
      </c>
      <c r="N33" s="225"/>
      <c r="O33" s="225"/>
      <c r="P33" s="225"/>
      <c r="Q33" s="33"/>
      <c r="R33" s="34"/>
    </row>
    <row r="34" spans="2:18" s="1" customFormat="1" ht="14.4" customHeight="1">
      <c r="B34" s="32"/>
      <c r="C34" s="33"/>
      <c r="D34" s="33"/>
      <c r="E34" s="39" t="s">
        <v>41</v>
      </c>
      <c r="F34" s="40">
        <v>0.15</v>
      </c>
      <c r="G34" s="119" t="s">
        <v>40</v>
      </c>
      <c r="H34" s="238">
        <f>ROUND((SUM(BF96:BF97)+SUM(BF116:BF124)), 2)</f>
        <v>0</v>
      </c>
      <c r="I34" s="225"/>
      <c r="J34" s="225"/>
      <c r="K34" s="33"/>
      <c r="L34" s="33"/>
      <c r="M34" s="238">
        <f>ROUND(ROUND((SUM(BF96:BF97)+SUM(BF116:BF124)), 2)*F34, 2)</f>
        <v>0</v>
      </c>
      <c r="N34" s="225"/>
      <c r="O34" s="225"/>
      <c r="P34" s="225"/>
      <c r="Q34" s="33"/>
      <c r="R34" s="34"/>
    </row>
    <row r="35" spans="2:18" s="1" customFormat="1" ht="14.4" hidden="1" customHeight="1">
      <c r="B35" s="32"/>
      <c r="C35" s="33"/>
      <c r="D35" s="33"/>
      <c r="E35" s="39" t="s">
        <v>42</v>
      </c>
      <c r="F35" s="40">
        <v>0.21</v>
      </c>
      <c r="G35" s="119" t="s">
        <v>40</v>
      </c>
      <c r="H35" s="238">
        <f>ROUND((SUM(BG96:BG97)+SUM(BG116:BG124)), 2)</f>
        <v>0</v>
      </c>
      <c r="I35" s="225"/>
      <c r="J35" s="225"/>
      <c r="K35" s="33"/>
      <c r="L35" s="33"/>
      <c r="M35" s="238">
        <v>0</v>
      </c>
      <c r="N35" s="225"/>
      <c r="O35" s="225"/>
      <c r="P35" s="225"/>
      <c r="Q35" s="33"/>
      <c r="R35" s="34"/>
    </row>
    <row r="36" spans="2:18" s="1" customFormat="1" ht="14.4" hidden="1" customHeight="1">
      <c r="B36" s="32"/>
      <c r="C36" s="33"/>
      <c r="D36" s="33"/>
      <c r="E36" s="39" t="s">
        <v>43</v>
      </c>
      <c r="F36" s="40">
        <v>0.15</v>
      </c>
      <c r="G36" s="119" t="s">
        <v>40</v>
      </c>
      <c r="H36" s="238">
        <f>ROUND((SUM(BH96:BH97)+SUM(BH116:BH124)), 2)</f>
        <v>0</v>
      </c>
      <c r="I36" s="225"/>
      <c r="J36" s="225"/>
      <c r="K36" s="33"/>
      <c r="L36" s="33"/>
      <c r="M36" s="238">
        <v>0</v>
      </c>
      <c r="N36" s="225"/>
      <c r="O36" s="225"/>
      <c r="P36" s="225"/>
      <c r="Q36" s="33"/>
      <c r="R36" s="34"/>
    </row>
    <row r="37" spans="2:18" s="1" customFormat="1" ht="14.4" hidden="1" customHeight="1">
      <c r="B37" s="32"/>
      <c r="C37" s="33"/>
      <c r="D37" s="33"/>
      <c r="E37" s="39" t="s">
        <v>44</v>
      </c>
      <c r="F37" s="40">
        <v>0</v>
      </c>
      <c r="G37" s="119" t="s">
        <v>40</v>
      </c>
      <c r="H37" s="238">
        <f>ROUND((SUM(BI96:BI97)+SUM(BI116:BI124)), 2)</f>
        <v>0</v>
      </c>
      <c r="I37" s="225"/>
      <c r="J37" s="225"/>
      <c r="K37" s="33"/>
      <c r="L37" s="33"/>
      <c r="M37" s="238">
        <v>0</v>
      </c>
      <c r="N37" s="225"/>
      <c r="O37" s="225"/>
      <c r="P37" s="225"/>
      <c r="Q37" s="33"/>
      <c r="R37" s="34"/>
    </row>
    <row r="38" spans="2:18" s="1" customFormat="1" ht="6.9" customHeight="1">
      <c r="B38" s="32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4"/>
    </row>
    <row r="39" spans="2:18" s="1" customFormat="1" ht="25.35" customHeight="1">
      <c r="B39" s="32"/>
      <c r="C39" s="115"/>
      <c r="D39" s="120" t="s">
        <v>45</v>
      </c>
      <c r="E39" s="76"/>
      <c r="F39" s="76"/>
      <c r="G39" s="121" t="s">
        <v>46</v>
      </c>
      <c r="H39" s="122" t="s">
        <v>47</v>
      </c>
      <c r="I39" s="76"/>
      <c r="J39" s="76"/>
      <c r="K39" s="76"/>
      <c r="L39" s="234">
        <f>SUM(M31:M37)</f>
        <v>1452000</v>
      </c>
      <c r="M39" s="234"/>
      <c r="N39" s="234"/>
      <c r="O39" s="234"/>
      <c r="P39" s="235"/>
      <c r="Q39" s="115"/>
      <c r="R39" s="34"/>
    </row>
    <row r="40" spans="2:18" s="1" customFormat="1" ht="14.4" customHeight="1">
      <c r="B40" s="32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4"/>
    </row>
    <row r="41" spans="2:18" s="1" customFormat="1" ht="14.4" customHeight="1">
      <c r="B41" s="32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4"/>
    </row>
    <row r="42" spans="2:18">
      <c r="B42" s="23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4"/>
    </row>
    <row r="43" spans="2:18">
      <c r="B43" s="23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4"/>
    </row>
    <row r="44" spans="2:18">
      <c r="B44" s="23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4"/>
    </row>
    <row r="45" spans="2:18">
      <c r="B45" s="23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4"/>
    </row>
    <row r="46" spans="2:18">
      <c r="B46" s="23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4"/>
    </row>
    <row r="47" spans="2:18">
      <c r="B47" s="23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4"/>
    </row>
    <row r="48" spans="2:18">
      <c r="B48" s="23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4"/>
    </row>
    <row r="49" spans="2:18">
      <c r="B49" s="23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4"/>
    </row>
    <row r="50" spans="2:18" s="1" customFormat="1" ht="14.4">
      <c r="B50" s="32"/>
      <c r="C50" s="33"/>
      <c r="D50" s="47" t="s">
        <v>48</v>
      </c>
      <c r="E50" s="48"/>
      <c r="F50" s="48"/>
      <c r="G50" s="48"/>
      <c r="H50" s="49"/>
      <c r="I50" s="33"/>
      <c r="J50" s="47" t="s">
        <v>49</v>
      </c>
      <c r="K50" s="48"/>
      <c r="L50" s="48"/>
      <c r="M50" s="48"/>
      <c r="N50" s="48"/>
      <c r="O50" s="48"/>
      <c r="P50" s="49"/>
      <c r="Q50" s="33"/>
      <c r="R50" s="34"/>
    </row>
    <row r="51" spans="2:18">
      <c r="B51" s="23"/>
      <c r="C51" s="25"/>
      <c r="D51" s="50"/>
      <c r="E51" s="25"/>
      <c r="F51" s="25"/>
      <c r="G51" s="25"/>
      <c r="H51" s="51"/>
      <c r="I51" s="25"/>
      <c r="J51" s="50"/>
      <c r="K51" s="25"/>
      <c r="L51" s="25"/>
      <c r="M51" s="25"/>
      <c r="N51" s="25"/>
      <c r="O51" s="25"/>
      <c r="P51" s="51"/>
      <c r="Q51" s="25"/>
      <c r="R51" s="24"/>
    </row>
    <row r="52" spans="2:18">
      <c r="B52" s="23"/>
      <c r="C52" s="25"/>
      <c r="D52" s="50"/>
      <c r="E52" s="25"/>
      <c r="F52" s="25"/>
      <c r="G52" s="25"/>
      <c r="H52" s="51"/>
      <c r="I52" s="25"/>
      <c r="J52" s="50"/>
      <c r="K52" s="25"/>
      <c r="L52" s="25"/>
      <c r="M52" s="25"/>
      <c r="N52" s="25"/>
      <c r="O52" s="25"/>
      <c r="P52" s="51"/>
      <c r="Q52" s="25"/>
      <c r="R52" s="24"/>
    </row>
    <row r="53" spans="2:18">
      <c r="B53" s="23"/>
      <c r="C53" s="25"/>
      <c r="D53" s="50"/>
      <c r="E53" s="25"/>
      <c r="F53" s="25"/>
      <c r="G53" s="25"/>
      <c r="H53" s="51"/>
      <c r="I53" s="25"/>
      <c r="J53" s="50"/>
      <c r="K53" s="25"/>
      <c r="L53" s="25"/>
      <c r="M53" s="25"/>
      <c r="N53" s="25"/>
      <c r="O53" s="25"/>
      <c r="P53" s="51"/>
      <c r="Q53" s="25"/>
      <c r="R53" s="24"/>
    </row>
    <row r="54" spans="2:18">
      <c r="B54" s="23"/>
      <c r="C54" s="25"/>
      <c r="D54" s="50"/>
      <c r="E54" s="25"/>
      <c r="F54" s="25"/>
      <c r="G54" s="25"/>
      <c r="H54" s="51"/>
      <c r="I54" s="25"/>
      <c r="J54" s="50"/>
      <c r="K54" s="25"/>
      <c r="L54" s="25"/>
      <c r="M54" s="25"/>
      <c r="N54" s="25"/>
      <c r="O54" s="25"/>
      <c r="P54" s="51"/>
      <c r="Q54" s="25"/>
      <c r="R54" s="24"/>
    </row>
    <row r="55" spans="2:18">
      <c r="B55" s="23"/>
      <c r="C55" s="25"/>
      <c r="D55" s="50"/>
      <c r="E55" s="25"/>
      <c r="F55" s="25"/>
      <c r="G55" s="25"/>
      <c r="H55" s="51"/>
      <c r="I55" s="25"/>
      <c r="J55" s="50"/>
      <c r="K55" s="25"/>
      <c r="L55" s="25"/>
      <c r="M55" s="25"/>
      <c r="N55" s="25"/>
      <c r="O55" s="25"/>
      <c r="P55" s="51"/>
      <c r="Q55" s="25"/>
      <c r="R55" s="24"/>
    </row>
    <row r="56" spans="2:18">
      <c r="B56" s="23"/>
      <c r="C56" s="25"/>
      <c r="D56" s="50"/>
      <c r="E56" s="25"/>
      <c r="F56" s="25"/>
      <c r="G56" s="25"/>
      <c r="H56" s="51"/>
      <c r="I56" s="25"/>
      <c r="J56" s="50"/>
      <c r="K56" s="25"/>
      <c r="L56" s="25"/>
      <c r="M56" s="25"/>
      <c r="N56" s="25"/>
      <c r="O56" s="25"/>
      <c r="P56" s="51"/>
      <c r="Q56" s="25"/>
      <c r="R56" s="24"/>
    </row>
    <row r="57" spans="2:18">
      <c r="B57" s="23"/>
      <c r="C57" s="25"/>
      <c r="D57" s="50"/>
      <c r="E57" s="25"/>
      <c r="F57" s="25"/>
      <c r="G57" s="25"/>
      <c r="H57" s="51"/>
      <c r="I57" s="25"/>
      <c r="J57" s="50"/>
      <c r="K57" s="25"/>
      <c r="L57" s="25"/>
      <c r="M57" s="25"/>
      <c r="N57" s="25"/>
      <c r="O57" s="25"/>
      <c r="P57" s="51"/>
      <c r="Q57" s="25"/>
      <c r="R57" s="24"/>
    </row>
    <row r="58" spans="2:18">
      <c r="B58" s="23"/>
      <c r="C58" s="25"/>
      <c r="D58" s="50"/>
      <c r="E58" s="25"/>
      <c r="F58" s="25"/>
      <c r="G58" s="25"/>
      <c r="H58" s="51"/>
      <c r="I58" s="25"/>
      <c r="J58" s="50"/>
      <c r="K58" s="25"/>
      <c r="L58" s="25"/>
      <c r="M58" s="25"/>
      <c r="N58" s="25"/>
      <c r="O58" s="25"/>
      <c r="P58" s="51"/>
      <c r="Q58" s="25"/>
      <c r="R58" s="24"/>
    </row>
    <row r="59" spans="2:18" s="1" customFormat="1" ht="14.4">
      <c r="B59" s="32"/>
      <c r="C59" s="33"/>
      <c r="D59" s="52" t="s">
        <v>50</v>
      </c>
      <c r="E59" s="53"/>
      <c r="F59" s="53"/>
      <c r="G59" s="54" t="s">
        <v>51</v>
      </c>
      <c r="H59" s="55"/>
      <c r="I59" s="33"/>
      <c r="J59" s="52" t="s">
        <v>50</v>
      </c>
      <c r="K59" s="53"/>
      <c r="L59" s="53"/>
      <c r="M59" s="53"/>
      <c r="N59" s="54" t="s">
        <v>51</v>
      </c>
      <c r="O59" s="53"/>
      <c r="P59" s="55"/>
      <c r="Q59" s="33"/>
      <c r="R59" s="34"/>
    </row>
    <row r="60" spans="2:18">
      <c r="B60" s="23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4"/>
    </row>
    <row r="61" spans="2:18" s="1" customFormat="1" ht="14.4">
      <c r="B61" s="32"/>
      <c r="C61" s="33"/>
      <c r="D61" s="47" t="s">
        <v>52</v>
      </c>
      <c r="E61" s="48"/>
      <c r="F61" s="48"/>
      <c r="G61" s="48"/>
      <c r="H61" s="49"/>
      <c r="I61" s="33"/>
      <c r="J61" s="47" t="s">
        <v>53</v>
      </c>
      <c r="K61" s="48"/>
      <c r="L61" s="48"/>
      <c r="M61" s="48"/>
      <c r="N61" s="48"/>
      <c r="O61" s="48"/>
      <c r="P61" s="49"/>
      <c r="Q61" s="33"/>
      <c r="R61" s="34"/>
    </row>
    <row r="62" spans="2:18">
      <c r="B62" s="23"/>
      <c r="C62" s="25"/>
      <c r="D62" s="50"/>
      <c r="E62" s="25"/>
      <c r="F62" s="25"/>
      <c r="G62" s="25"/>
      <c r="H62" s="51"/>
      <c r="I62" s="25"/>
      <c r="J62" s="50"/>
      <c r="K62" s="25"/>
      <c r="L62" s="25"/>
      <c r="M62" s="25"/>
      <c r="N62" s="25"/>
      <c r="O62" s="25"/>
      <c r="P62" s="51"/>
      <c r="Q62" s="25"/>
      <c r="R62" s="24"/>
    </row>
    <row r="63" spans="2:18">
      <c r="B63" s="23"/>
      <c r="C63" s="25"/>
      <c r="D63" s="50"/>
      <c r="E63" s="25"/>
      <c r="F63" s="25"/>
      <c r="G63" s="25"/>
      <c r="H63" s="51"/>
      <c r="I63" s="25"/>
      <c r="J63" s="50"/>
      <c r="K63" s="25"/>
      <c r="L63" s="25"/>
      <c r="M63" s="25"/>
      <c r="N63" s="25"/>
      <c r="O63" s="25"/>
      <c r="P63" s="51"/>
      <c r="Q63" s="25"/>
      <c r="R63" s="24"/>
    </row>
    <row r="64" spans="2:18">
      <c r="B64" s="23"/>
      <c r="C64" s="25"/>
      <c r="D64" s="50"/>
      <c r="E64" s="25"/>
      <c r="F64" s="25"/>
      <c r="G64" s="25"/>
      <c r="H64" s="51"/>
      <c r="I64" s="25"/>
      <c r="J64" s="50"/>
      <c r="K64" s="25"/>
      <c r="L64" s="25"/>
      <c r="M64" s="25"/>
      <c r="N64" s="25"/>
      <c r="O64" s="25"/>
      <c r="P64" s="51"/>
      <c r="Q64" s="25"/>
      <c r="R64" s="24"/>
    </row>
    <row r="65" spans="2:21">
      <c r="B65" s="23"/>
      <c r="C65" s="25"/>
      <c r="D65" s="50"/>
      <c r="E65" s="25"/>
      <c r="F65" s="25"/>
      <c r="G65" s="25"/>
      <c r="H65" s="51"/>
      <c r="I65" s="25"/>
      <c r="J65" s="50"/>
      <c r="K65" s="25"/>
      <c r="L65" s="25"/>
      <c r="M65" s="25"/>
      <c r="N65" s="25"/>
      <c r="O65" s="25"/>
      <c r="P65" s="51"/>
      <c r="Q65" s="25"/>
      <c r="R65" s="24"/>
    </row>
    <row r="66" spans="2:21">
      <c r="B66" s="23"/>
      <c r="C66" s="25"/>
      <c r="D66" s="50"/>
      <c r="E66" s="25"/>
      <c r="F66" s="25"/>
      <c r="G66" s="25"/>
      <c r="H66" s="51"/>
      <c r="I66" s="25"/>
      <c r="J66" s="50"/>
      <c r="K66" s="25"/>
      <c r="L66" s="25"/>
      <c r="M66" s="25"/>
      <c r="N66" s="25"/>
      <c r="O66" s="25"/>
      <c r="P66" s="51"/>
      <c r="Q66" s="25"/>
      <c r="R66" s="24"/>
    </row>
    <row r="67" spans="2:21">
      <c r="B67" s="23"/>
      <c r="C67" s="25"/>
      <c r="D67" s="50"/>
      <c r="E67" s="25"/>
      <c r="F67" s="25"/>
      <c r="G67" s="25"/>
      <c r="H67" s="51"/>
      <c r="I67" s="25"/>
      <c r="J67" s="50"/>
      <c r="K67" s="25"/>
      <c r="L67" s="25"/>
      <c r="M67" s="25"/>
      <c r="N67" s="25"/>
      <c r="O67" s="25"/>
      <c r="P67" s="51"/>
      <c r="Q67" s="25"/>
      <c r="R67" s="24"/>
    </row>
    <row r="68" spans="2:21">
      <c r="B68" s="23"/>
      <c r="C68" s="25"/>
      <c r="D68" s="50"/>
      <c r="E68" s="25"/>
      <c r="F68" s="25"/>
      <c r="G68" s="25"/>
      <c r="H68" s="51"/>
      <c r="I68" s="25"/>
      <c r="J68" s="50"/>
      <c r="K68" s="25"/>
      <c r="L68" s="25"/>
      <c r="M68" s="25"/>
      <c r="N68" s="25"/>
      <c r="O68" s="25"/>
      <c r="P68" s="51"/>
      <c r="Q68" s="25"/>
      <c r="R68" s="24"/>
    </row>
    <row r="69" spans="2:21">
      <c r="B69" s="23"/>
      <c r="C69" s="25"/>
      <c r="D69" s="50"/>
      <c r="E69" s="25"/>
      <c r="F69" s="25"/>
      <c r="G69" s="25"/>
      <c r="H69" s="51"/>
      <c r="I69" s="25"/>
      <c r="J69" s="50"/>
      <c r="K69" s="25"/>
      <c r="L69" s="25"/>
      <c r="M69" s="25"/>
      <c r="N69" s="25"/>
      <c r="O69" s="25"/>
      <c r="P69" s="51"/>
      <c r="Q69" s="25"/>
      <c r="R69" s="24"/>
    </row>
    <row r="70" spans="2:21" s="1" customFormat="1" ht="14.4">
      <c r="B70" s="32"/>
      <c r="C70" s="33"/>
      <c r="D70" s="52" t="s">
        <v>50</v>
      </c>
      <c r="E70" s="53"/>
      <c r="F70" s="53"/>
      <c r="G70" s="54" t="s">
        <v>51</v>
      </c>
      <c r="H70" s="55"/>
      <c r="I70" s="33"/>
      <c r="J70" s="52" t="s">
        <v>50</v>
      </c>
      <c r="K70" s="53"/>
      <c r="L70" s="53"/>
      <c r="M70" s="53"/>
      <c r="N70" s="54" t="s">
        <v>51</v>
      </c>
      <c r="O70" s="53"/>
      <c r="P70" s="55"/>
      <c r="Q70" s="33"/>
      <c r="R70" s="34"/>
    </row>
    <row r="71" spans="2:21" s="1" customFormat="1" ht="14.4" customHeight="1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8"/>
    </row>
    <row r="75" spans="2:21" s="1" customFormat="1" ht="6.9" customHeight="1">
      <c r="B75" s="123"/>
      <c r="C75" s="124"/>
      <c r="D75" s="124"/>
      <c r="E75" s="124"/>
      <c r="F75" s="124"/>
      <c r="G75" s="124"/>
      <c r="H75" s="124"/>
      <c r="I75" s="124"/>
      <c r="J75" s="124"/>
      <c r="K75" s="124"/>
      <c r="L75" s="124"/>
      <c r="M75" s="124"/>
      <c r="N75" s="124"/>
      <c r="O75" s="124"/>
      <c r="P75" s="124"/>
      <c r="Q75" s="124"/>
      <c r="R75" s="125"/>
    </row>
    <row r="76" spans="2:21" s="1" customFormat="1" ht="36.9" customHeight="1">
      <c r="B76" s="32"/>
      <c r="C76" s="196" t="s">
        <v>137</v>
      </c>
      <c r="D76" s="197"/>
      <c r="E76" s="197"/>
      <c r="F76" s="197"/>
      <c r="G76" s="197"/>
      <c r="H76" s="197"/>
      <c r="I76" s="197"/>
      <c r="J76" s="197"/>
      <c r="K76" s="197"/>
      <c r="L76" s="197"/>
      <c r="M76" s="197"/>
      <c r="N76" s="197"/>
      <c r="O76" s="197"/>
      <c r="P76" s="197"/>
      <c r="Q76" s="197"/>
      <c r="R76" s="34"/>
      <c r="T76" s="126"/>
      <c r="U76" s="126"/>
    </row>
    <row r="77" spans="2:21" s="1" customFormat="1" ht="6.9" customHeight="1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4"/>
      <c r="T77" s="126"/>
      <c r="U77" s="126"/>
    </row>
    <row r="78" spans="2:21" s="1" customFormat="1" ht="30" customHeight="1">
      <c r="B78" s="32"/>
      <c r="C78" s="29" t="s">
        <v>17</v>
      </c>
      <c r="D78" s="33"/>
      <c r="E78" s="33"/>
      <c r="F78" s="231" t="str">
        <f>F6</f>
        <v>Dětské sportovně-kulturní centrum Staré Brno</v>
      </c>
      <c r="G78" s="232"/>
      <c r="H78" s="232"/>
      <c r="I78" s="232"/>
      <c r="J78" s="232"/>
      <c r="K78" s="232"/>
      <c r="L78" s="232"/>
      <c r="M78" s="232"/>
      <c r="N78" s="232"/>
      <c r="O78" s="232"/>
      <c r="P78" s="232"/>
      <c r="Q78" s="33"/>
      <c r="R78" s="34"/>
      <c r="T78" s="126"/>
      <c r="U78" s="126"/>
    </row>
    <row r="79" spans="2:21" ht="30" customHeight="1">
      <c r="B79" s="23"/>
      <c r="C79" s="29" t="s">
        <v>131</v>
      </c>
      <c r="D79" s="25"/>
      <c r="E79" s="25"/>
      <c r="F79" s="231" t="s">
        <v>338</v>
      </c>
      <c r="G79" s="204"/>
      <c r="H79" s="204"/>
      <c r="I79" s="204"/>
      <c r="J79" s="204"/>
      <c r="K79" s="204"/>
      <c r="L79" s="204"/>
      <c r="M79" s="204"/>
      <c r="N79" s="204"/>
      <c r="O79" s="204"/>
      <c r="P79" s="204"/>
      <c r="Q79" s="25"/>
      <c r="R79" s="24"/>
      <c r="T79" s="127"/>
      <c r="U79" s="127"/>
    </row>
    <row r="80" spans="2:21" s="1" customFormat="1" ht="36.9" customHeight="1">
      <c r="B80" s="32"/>
      <c r="C80" s="66" t="s">
        <v>133</v>
      </c>
      <c r="D80" s="33"/>
      <c r="E80" s="33"/>
      <c r="F80" s="198" t="str">
        <f>F8</f>
        <v>SO02.01 - Venkovní terasy přilehlé k dětskému centru</v>
      </c>
      <c r="G80" s="225"/>
      <c r="H80" s="225"/>
      <c r="I80" s="225"/>
      <c r="J80" s="225"/>
      <c r="K80" s="225"/>
      <c r="L80" s="225"/>
      <c r="M80" s="225"/>
      <c r="N80" s="225"/>
      <c r="O80" s="225"/>
      <c r="P80" s="225"/>
      <c r="Q80" s="33"/>
      <c r="R80" s="34"/>
      <c r="T80" s="126"/>
      <c r="U80" s="126"/>
    </row>
    <row r="81" spans="2:47" s="1" customFormat="1" ht="6.9" customHeight="1"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4"/>
      <c r="T81" s="126"/>
      <c r="U81" s="126"/>
    </row>
    <row r="82" spans="2:47" s="1" customFormat="1" ht="18" customHeight="1">
      <c r="B82" s="32"/>
      <c r="C82" s="29" t="s">
        <v>22</v>
      </c>
      <c r="D82" s="33"/>
      <c r="E82" s="33"/>
      <c r="F82" s="27" t="str">
        <f>F10</f>
        <v>Brno</v>
      </c>
      <c r="G82" s="33"/>
      <c r="H82" s="33"/>
      <c r="I82" s="33"/>
      <c r="J82" s="33"/>
      <c r="K82" s="29" t="s">
        <v>24</v>
      </c>
      <c r="L82" s="33"/>
      <c r="M82" s="226" t="str">
        <f>IF(O10="","",O10)</f>
        <v>17. 2. 2018</v>
      </c>
      <c r="N82" s="226"/>
      <c r="O82" s="226"/>
      <c r="P82" s="226"/>
      <c r="Q82" s="33"/>
      <c r="R82" s="34"/>
      <c r="T82" s="126"/>
      <c r="U82" s="126"/>
    </row>
    <row r="83" spans="2:47" s="1" customFormat="1" ht="6.9" customHeight="1"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4"/>
      <c r="T83" s="126"/>
      <c r="U83" s="126"/>
    </row>
    <row r="84" spans="2:47" s="1" customFormat="1" ht="13.2">
      <c r="B84" s="32"/>
      <c r="C84" s="29" t="s">
        <v>26</v>
      </c>
      <c r="D84" s="33"/>
      <c r="E84" s="33"/>
      <c r="F84" s="27" t="str">
        <f>E13</f>
        <v xml:space="preserve"> </v>
      </c>
      <c r="G84" s="33"/>
      <c r="H84" s="33"/>
      <c r="I84" s="33"/>
      <c r="J84" s="33"/>
      <c r="K84" s="29" t="s">
        <v>31</v>
      </c>
      <c r="L84" s="33"/>
      <c r="M84" s="209" t="str">
        <f>E19</f>
        <v xml:space="preserve"> </v>
      </c>
      <c r="N84" s="209"/>
      <c r="O84" s="209"/>
      <c r="P84" s="209"/>
      <c r="Q84" s="209"/>
      <c r="R84" s="34"/>
      <c r="T84" s="126"/>
      <c r="U84" s="126"/>
    </row>
    <row r="85" spans="2:47" s="1" customFormat="1" ht="14.4" customHeight="1">
      <c r="B85" s="32"/>
      <c r="C85" s="29" t="s">
        <v>30</v>
      </c>
      <c r="D85" s="33"/>
      <c r="E85" s="33"/>
      <c r="F85" s="27" t="str">
        <f>IF(E16="","",E16)</f>
        <v xml:space="preserve"> </v>
      </c>
      <c r="G85" s="33"/>
      <c r="H85" s="33"/>
      <c r="I85" s="33"/>
      <c r="J85" s="33"/>
      <c r="K85" s="29" t="s">
        <v>33</v>
      </c>
      <c r="L85" s="33"/>
      <c r="M85" s="209" t="str">
        <f>E22</f>
        <v xml:space="preserve"> </v>
      </c>
      <c r="N85" s="209"/>
      <c r="O85" s="209"/>
      <c r="P85" s="209"/>
      <c r="Q85" s="209"/>
      <c r="R85" s="34"/>
      <c r="T85" s="126"/>
      <c r="U85" s="126"/>
    </row>
    <row r="86" spans="2:47" s="1" customFormat="1" ht="10.35" customHeight="1"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4"/>
      <c r="T86" s="126"/>
      <c r="U86" s="126"/>
    </row>
    <row r="87" spans="2:47" s="1" customFormat="1" ht="29.25" customHeight="1">
      <c r="B87" s="32"/>
      <c r="C87" s="236" t="s">
        <v>138</v>
      </c>
      <c r="D87" s="237"/>
      <c r="E87" s="237"/>
      <c r="F87" s="237"/>
      <c r="G87" s="237"/>
      <c r="H87" s="115"/>
      <c r="I87" s="115"/>
      <c r="J87" s="115"/>
      <c r="K87" s="115"/>
      <c r="L87" s="115"/>
      <c r="M87" s="115"/>
      <c r="N87" s="236" t="s">
        <v>139</v>
      </c>
      <c r="O87" s="237"/>
      <c r="P87" s="237"/>
      <c r="Q87" s="237"/>
      <c r="R87" s="34"/>
      <c r="T87" s="126"/>
      <c r="U87" s="126"/>
    </row>
    <row r="88" spans="2:47" s="1" customFormat="1" ht="10.35" customHeight="1"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4"/>
      <c r="T88" s="126"/>
      <c r="U88" s="126"/>
    </row>
    <row r="89" spans="2:47" s="1" customFormat="1" ht="29.25" customHeight="1">
      <c r="B89" s="32"/>
      <c r="C89" s="128" t="s">
        <v>140</v>
      </c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169">
        <f>N116</f>
        <v>1200000</v>
      </c>
      <c r="O89" s="229"/>
      <c r="P89" s="229"/>
      <c r="Q89" s="229"/>
      <c r="R89" s="34"/>
      <c r="T89" s="126"/>
      <c r="U89" s="126"/>
      <c r="AU89" s="19" t="s">
        <v>141</v>
      </c>
    </row>
    <row r="90" spans="2:47" s="7" customFormat="1" ht="24.9" customHeight="1">
      <c r="B90" s="129"/>
      <c r="C90" s="130"/>
      <c r="D90" s="131" t="s">
        <v>142</v>
      </c>
      <c r="E90" s="130"/>
      <c r="F90" s="130"/>
      <c r="G90" s="130"/>
      <c r="H90" s="130"/>
      <c r="I90" s="130"/>
      <c r="J90" s="130"/>
      <c r="K90" s="130"/>
      <c r="L90" s="130"/>
      <c r="M90" s="130"/>
      <c r="N90" s="218">
        <f>N117</f>
        <v>150000</v>
      </c>
      <c r="O90" s="233"/>
      <c r="P90" s="233"/>
      <c r="Q90" s="233"/>
      <c r="R90" s="132"/>
      <c r="T90" s="133"/>
      <c r="U90" s="133"/>
    </row>
    <row r="91" spans="2:47" s="8" customFormat="1" ht="19.95" customHeight="1">
      <c r="B91" s="134"/>
      <c r="C91" s="100"/>
      <c r="D91" s="135" t="s">
        <v>143</v>
      </c>
      <c r="E91" s="100"/>
      <c r="F91" s="100"/>
      <c r="G91" s="100"/>
      <c r="H91" s="100"/>
      <c r="I91" s="100"/>
      <c r="J91" s="100"/>
      <c r="K91" s="100"/>
      <c r="L91" s="100"/>
      <c r="M91" s="100"/>
      <c r="N91" s="177">
        <f>N118</f>
        <v>75000</v>
      </c>
      <c r="O91" s="178"/>
      <c r="P91" s="178"/>
      <c r="Q91" s="178"/>
      <c r="R91" s="136"/>
      <c r="T91" s="137"/>
      <c r="U91" s="137"/>
    </row>
    <row r="92" spans="2:47" s="8" customFormat="1" ht="19.95" customHeight="1">
      <c r="B92" s="134"/>
      <c r="C92" s="100"/>
      <c r="D92" s="135" t="s">
        <v>144</v>
      </c>
      <c r="E92" s="100"/>
      <c r="F92" s="100"/>
      <c r="G92" s="100"/>
      <c r="H92" s="100"/>
      <c r="I92" s="100"/>
      <c r="J92" s="100"/>
      <c r="K92" s="100"/>
      <c r="L92" s="100"/>
      <c r="M92" s="100"/>
      <c r="N92" s="177">
        <f>N120</f>
        <v>75000</v>
      </c>
      <c r="O92" s="178"/>
      <c r="P92" s="178"/>
      <c r="Q92" s="178"/>
      <c r="R92" s="136"/>
      <c r="T92" s="137"/>
      <c r="U92" s="137"/>
    </row>
    <row r="93" spans="2:47" s="7" customFormat="1" ht="24.9" customHeight="1">
      <c r="B93" s="129"/>
      <c r="C93" s="130"/>
      <c r="D93" s="131" t="s">
        <v>340</v>
      </c>
      <c r="E93" s="130"/>
      <c r="F93" s="130"/>
      <c r="G93" s="130"/>
      <c r="H93" s="130"/>
      <c r="I93" s="130"/>
      <c r="J93" s="130"/>
      <c r="K93" s="130"/>
      <c r="L93" s="130"/>
      <c r="M93" s="130"/>
      <c r="N93" s="218">
        <f>N122</f>
        <v>1050000</v>
      </c>
      <c r="O93" s="233"/>
      <c r="P93" s="233"/>
      <c r="Q93" s="233"/>
      <c r="R93" s="132"/>
      <c r="T93" s="133"/>
      <c r="U93" s="133"/>
    </row>
    <row r="94" spans="2:47" s="8" customFormat="1" ht="19.95" customHeight="1">
      <c r="B94" s="134"/>
      <c r="C94" s="100"/>
      <c r="D94" s="135" t="s">
        <v>153</v>
      </c>
      <c r="E94" s="100"/>
      <c r="F94" s="100"/>
      <c r="G94" s="100"/>
      <c r="H94" s="100"/>
      <c r="I94" s="100"/>
      <c r="J94" s="100"/>
      <c r="K94" s="100"/>
      <c r="L94" s="100"/>
      <c r="M94" s="100"/>
      <c r="N94" s="177">
        <f>N123</f>
        <v>1050000</v>
      </c>
      <c r="O94" s="178"/>
      <c r="P94" s="178"/>
      <c r="Q94" s="178"/>
      <c r="R94" s="136"/>
      <c r="T94" s="137"/>
      <c r="U94" s="137"/>
    </row>
    <row r="95" spans="2:47" s="1" customFormat="1" ht="21.75" customHeight="1"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4"/>
      <c r="T95" s="126"/>
      <c r="U95" s="126"/>
    </row>
    <row r="96" spans="2:47" s="1" customFormat="1" ht="29.25" customHeight="1">
      <c r="B96" s="32"/>
      <c r="C96" s="128" t="s">
        <v>154</v>
      </c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229">
        <v>0</v>
      </c>
      <c r="O96" s="230"/>
      <c r="P96" s="230"/>
      <c r="Q96" s="230"/>
      <c r="R96" s="34"/>
      <c r="T96" s="138"/>
      <c r="U96" s="139" t="s">
        <v>38</v>
      </c>
    </row>
    <row r="97" spans="2:21" s="1" customFormat="1" ht="18" customHeight="1"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4"/>
      <c r="T97" s="126"/>
      <c r="U97" s="126"/>
    </row>
    <row r="98" spans="2:21" s="1" customFormat="1" ht="29.25" customHeight="1">
      <c r="B98" s="32"/>
      <c r="C98" s="114" t="s">
        <v>124</v>
      </c>
      <c r="D98" s="115"/>
      <c r="E98" s="115"/>
      <c r="F98" s="115"/>
      <c r="G98" s="115"/>
      <c r="H98" s="115"/>
      <c r="I98" s="115"/>
      <c r="J98" s="115"/>
      <c r="K98" s="115"/>
      <c r="L98" s="170">
        <f>ROUND(SUM(N89+N96),2)</f>
        <v>1200000</v>
      </c>
      <c r="M98" s="170"/>
      <c r="N98" s="170"/>
      <c r="O98" s="170"/>
      <c r="P98" s="170"/>
      <c r="Q98" s="170"/>
      <c r="R98" s="34"/>
      <c r="T98" s="126"/>
      <c r="U98" s="126"/>
    </row>
    <row r="99" spans="2:21" s="1" customFormat="1" ht="6.9" customHeight="1">
      <c r="B99" s="56"/>
      <c r="C99" s="57"/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57"/>
      <c r="O99" s="57"/>
      <c r="P99" s="57"/>
      <c r="Q99" s="57"/>
      <c r="R99" s="58"/>
      <c r="T99" s="126"/>
      <c r="U99" s="126"/>
    </row>
    <row r="103" spans="2:21" s="1" customFormat="1" ht="6.9" customHeight="1">
      <c r="B103" s="59"/>
      <c r="C103" s="60"/>
      <c r="D103" s="60"/>
      <c r="E103" s="60"/>
      <c r="F103" s="60"/>
      <c r="G103" s="60"/>
      <c r="H103" s="60"/>
      <c r="I103" s="60"/>
      <c r="J103" s="60"/>
      <c r="K103" s="60"/>
      <c r="L103" s="60"/>
      <c r="M103" s="60"/>
      <c r="N103" s="60"/>
      <c r="O103" s="60"/>
      <c r="P103" s="60"/>
      <c r="Q103" s="60"/>
      <c r="R103" s="61"/>
    </row>
    <row r="104" spans="2:21" s="1" customFormat="1" ht="36.9" customHeight="1">
      <c r="B104" s="32"/>
      <c r="C104" s="196" t="s">
        <v>155</v>
      </c>
      <c r="D104" s="225"/>
      <c r="E104" s="225"/>
      <c r="F104" s="225"/>
      <c r="G104" s="225"/>
      <c r="H104" s="225"/>
      <c r="I104" s="225"/>
      <c r="J104" s="225"/>
      <c r="K104" s="225"/>
      <c r="L104" s="225"/>
      <c r="M104" s="225"/>
      <c r="N104" s="225"/>
      <c r="O104" s="225"/>
      <c r="P104" s="225"/>
      <c r="Q104" s="225"/>
      <c r="R104" s="34"/>
    </row>
    <row r="105" spans="2:21" s="1" customFormat="1" ht="6.9" customHeight="1">
      <c r="B105" s="32"/>
      <c r="C105" s="33"/>
      <c r="D105" s="33"/>
      <c r="E105" s="33"/>
      <c r="F105" s="33"/>
      <c r="G105" s="33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4"/>
    </row>
    <row r="106" spans="2:21" s="1" customFormat="1" ht="30" customHeight="1">
      <c r="B106" s="32"/>
      <c r="C106" s="29" t="s">
        <v>17</v>
      </c>
      <c r="D106" s="33"/>
      <c r="E106" s="33"/>
      <c r="F106" s="231" t="str">
        <f>F6</f>
        <v>Dětské sportovně-kulturní centrum Staré Brno</v>
      </c>
      <c r="G106" s="232"/>
      <c r="H106" s="232"/>
      <c r="I106" s="232"/>
      <c r="J106" s="232"/>
      <c r="K106" s="232"/>
      <c r="L106" s="232"/>
      <c r="M106" s="232"/>
      <c r="N106" s="232"/>
      <c r="O106" s="232"/>
      <c r="P106" s="232"/>
      <c r="Q106" s="33"/>
      <c r="R106" s="34"/>
    </row>
    <row r="107" spans="2:21" ht="30" customHeight="1">
      <c r="B107" s="23"/>
      <c r="C107" s="29" t="s">
        <v>131</v>
      </c>
      <c r="D107" s="25"/>
      <c r="E107" s="25"/>
      <c r="F107" s="231" t="s">
        <v>338</v>
      </c>
      <c r="G107" s="204"/>
      <c r="H107" s="204"/>
      <c r="I107" s="204"/>
      <c r="J107" s="204"/>
      <c r="K107" s="204"/>
      <c r="L107" s="204"/>
      <c r="M107" s="204"/>
      <c r="N107" s="204"/>
      <c r="O107" s="204"/>
      <c r="P107" s="204"/>
      <c r="Q107" s="25"/>
      <c r="R107" s="24"/>
    </row>
    <row r="108" spans="2:21" s="1" customFormat="1" ht="36.9" customHeight="1">
      <c r="B108" s="32"/>
      <c r="C108" s="66" t="s">
        <v>133</v>
      </c>
      <c r="D108" s="33"/>
      <c r="E108" s="33"/>
      <c r="F108" s="198" t="str">
        <f>F8</f>
        <v>SO02.01 - Venkovní terasy přilehlé k dětskému centru</v>
      </c>
      <c r="G108" s="225"/>
      <c r="H108" s="225"/>
      <c r="I108" s="225"/>
      <c r="J108" s="225"/>
      <c r="K108" s="225"/>
      <c r="L108" s="225"/>
      <c r="M108" s="225"/>
      <c r="N108" s="225"/>
      <c r="O108" s="225"/>
      <c r="P108" s="225"/>
      <c r="Q108" s="33"/>
      <c r="R108" s="34"/>
    </row>
    <row r="109" spans="2:21" s="1" customFormat="1" ht="6.9" customHeight="1">
      <c r="B109" s="32"/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P109" s="33"/>
      <c r="Q109" s="33"/>
      <c r="R109" s="34"/>
    </row>
    <row r="110" spans="2:21" s="1" customFormat="1" ht="18" customHeight="1">
      <c r="B110" s="32"/>
      <c r="C110" s="29" t="s">
        <v>22</v>
      </c>
      <c r="D110" s="33"/>
      <c r="E110" s="33"/>
      <c r="F110" s="27" t="str">
        <f>F10</f>
        <v>Brno</v>
      </c>
      <c r="G110" s="33"/>
      <c r="H110" s="33"/>
      <c r="I110" s="33"/>
      <c r="J110" s="33"/>
      <c r="K110" s="29" t="s">
        <v>24</v>
      </c>
      <c r="L110" s="33"/>
      <c r="M110" s="226" t="str">
        <f>IF(O10="","",O10)</f>
        <v>17. 2. 2018</v>
      </c>
      <c r="N110" s="226"/>
      <c r="O110" s="226"/>
      <c r="P110" s="226"/>
      <c r="Q110" s="33"/>
      <c r="R110" s="34"/>
    </row>
    <row r="111" spans="2:21" s="1" customFormat="1" ht="6.9" customHeight="1">
      <c r="B111" s="32"/>
      <c r="C111" s="33"/>
      <c r="D111" s="33"/>
      <c r="E111" s="33"/>
      <c r="F111" s="33"/>
      <c r="G111" s="33"/>
      <c r="H111" s="33"/>
      <c r="I111" s="33"/>
      <c r="J111" s="33"/>
      <c r="K111" s="33"/>
      <c r="L111" s="33"/>
      <c r="M111" s="33"/>
      <c r="N111" s="33"/>
      <c r="O111" s="33"/>
      <c r="P111" s="33"/>
      <c r="Q111" s="33"/>
      <c r="R111" s="34"/>
    </row>
    <row r="112" spans="2:21" s="1" customFormat="1" ht="13.2">
      <c r="B112" s="32"/>
      <c r="C112" s="29" t="s">
        <v>26</v>
      </c>
      <c r="D112" s="33"/>
      <c r="E112" s="33"/>
      <c r="F112" s="27" t="str">
        <f>E13</f>
        <v xml:space="preserve"> </v>
      </c>
      <c r="G112" s="33"/>
      <c r="H112" s="33"/>
      <c r="I112" s="33"/>
      <c r="J112" s="33"/>
      <c r="K112" s="29" t="s">
        <v>31</v>
      </c>
      <c r="L112" s="33"/>
      <c r="M112" s="209" t="str">
        <f>E19</f>
        <v xml:space="preserve"> </v>
      </c>
      <c r="N112" s="209"/>
      <c r="O112" s="209"/>
      <c r="P112" s="209"/>
      <c r="Q112" s="209"/>
      <c r="R112" s="34"/>
    </row>
    <row r="113" spans="2:65" s="1" customFormat="1" ht="14.4" customHeight="1">
      <c r="B113" s="32"/>
      <c r="C113" s="29" t="s">
        <v>30</v>
      </c>
      <c r="D113" s="33"/>
      <c r="E113" s="33"/>
      <c r="F113" s="27" t="str">
        <f>IF(E16="","",E16)</f>
        <v xml:space="preserve"> </v>
      </c>
      <c r="G113" s="33"/>
      <c r="H113" s="33"/>
      <c r="I113" s="33"/>
      <c r="J113" s="33"/>
      <c r="K113" s="29" t="s">
        <v>33</v>
      </c>
      <c r="L113" s="33"/>
      <c r="M113" s="209" t="str">
        <f>E22</f>
        <v xml:space="preserve"> </v>
      </c>
      <c r="N113" s="209"/>
      <c r="O113" s="209"/>
      <c r="P113" s="209"/>
      <c r="Q113" s="209"/>
      <c r="R113" s="34"/>
    </row>
    <row r="114" spans="2:65" s="1" customFormat="1" ht="10.35" customHeight="1"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33"/>
      <c r="M114" s="33"/>
      <c r="N114" s="33"/>
      <c r="O114" s="33"/>
      <c r="P114" s="33"/>
      <c r="Q114" s="33"/>
      <c r="R114" s="34"/>
    </row>
    <row r="115" spans="2:65" s="9" customFormat="1" ht="29.25" customHeight="1">
      <c r="B115" s="140"/>
      <c r="C115" s="141" t="s">
        <v>156</v>
      </c>
      <c r="D115" s="142" t="s">
        <v>157</v>
      </c>
      <c r="E115" s="142" t="s">
        <v>56</v>
      </c>
      <c r="F115" s="227" t="s">
        <v>158</v>
      </c>
      <c r="G115" s="227"/>
      <c r="H115" s="227"/>
      <c r="I115" s="227"/>
      <c r="J115" s="142" t="s">
        <v>159</v>
      </c>
      <c r="K115" s="142" t="s">
        <v>160</v>
      </c>
      <c r="L115" s="227" t="s">
        <v>161</v>
      </c>
      <c r="M115" s="227"/>
      <c r="N115" s="227" t="s">
        <v>139</v>
      </c>
      <c r="O115" s="227"/>
      <c r="P115" s="227"/>
      <c r="Q115" s="228"/>
      <c r="R115" s="143"/>
      <c r="T115" s="77" t="s">
        <v>162</v>
      </c>
      <c r="U115" s="78" t="s">
        <v>38</v>
      </c>
      <c r="V115" s="78" t="s">
        <v>163</v>
      </c>
      <c r="W115" s="78" t="s">
        <v>164</v>
      </c>
      <c r="X115" s="78" t="s">
        <v>165</v>
      </c>
      <c r="Y115" s="78" t="s">
        <v>166</v>
      </c>
      <c r="Z115" s="78" t="s">
        <v>167</v>
      </c>
      <c r="AA115" s="79" t="s">
        <v>168</v>
      </c>
    </row>
    <row r="116" spans="2:65" s="1" customFormat="1" ht="29.25" customHeight="1">
      <c r="B116" s="32"/>
      <c r="C116" s="81" t="s">
        <v>135</v>
      </c>
      <c r="D116" s="33"/>
      <c r="E116" s="33"/>
      <c r="F116" s="33"/>
      <c r="G116" s="33"/>
      <c r="H116" s="33"/>
      <c r="I116" s="33"/>
      <c r="J116" s="33"/>
      <c r="K116" s="33"/>
      <c r="L116" s="33"/>
      <c r="M116" s="33"/>
      <c r="N116" s="215">
        <f>BK116</f>
        <v>1200000</v>
      </c>
      <c r="O116" s="216"/>
      <c r="P116" s="216"/>
      <c r="Q116" s="216"/>
      <c r="R116" s="34"/>
      <c r="T116" s="80"/>
      <c r="U116" s="48"/>
      <c r="V116" s="48"/>
      <c r="W116" s="144">
        <f>W117+W122</f>
        <v>0</v>
      </c>
      <c r="X116" s="48"/>
      <c r="Y116" s="144">
        <f>Y117+Y122</f>
        <v>0</v>
      </c>
      <c r="Z116" s="48"/>
      <c r="AA116" s="145">
        <f>AA117+AA122</f>
        <v>0</v>
      </c>
      <c r="AT116" s="19" t="s">
        <v>73</v>
      </c>
      <c r="AU116" s="19" t="s">
        <v>141</v>
      </c>
      <c r="BK116" s="146">
        <f>BK117+BK122</f>
        <v>1200000</v>
      </c>
    </row>
    <row r="117" spans="2:65" s="10" customFormat="1" ht="37.35" customHeight="1">
      <c r="B117" s="147"/>
      <c r="C117" s="148"/>
      <c r="D117" s="149" t="s">
        <v>142</v>
      </c>
      <c r="E117" s="149"/>
      <c r="F117" s="149"/>
      <c r="G117" s="149"/>
      <c r="H117" s="149"/>
      <c r="I117" s="149"/>
      <c r="J117" s="149"/>
      <c r="K117" s="149"/>
      <c r="L117" s="149"/>
      <c r="M117" s="149"/>
      <c r="N117" s="217">
        <f>BK117</f>
        <v>150000</v>
      </c>
      <c r="O117" s="218"/>
      <c r="P117" s="218"/>
      <c r="Q117" s="218"/>
      <c r="R117" s="150"/>
      <c r="T117" s="151"/>
      <c r="U117" s="148"/>
      <c r="V117" s="148"/>
      <c r="W117" s="152">
        <f>W118+W120</f>
        <v>0</v>
      </c>
      <c r="X117" s="148"/>
      <c r="Y117" s="152">
        <f>Y118+Y120</f>
        <v>0</v>
      </c>
      <c r="Z117" s="148"/>
      <c r="AA117" s="153">
        <f>AA118+AA120</f>
        <v>0</v>
      </c>
      <c r="AR117" s="154" t="s">
        <v>81</v>
      </c>
      <c r="AT117" s="155" t="s">
        <v>73</v>
      </c>
      <c r="AU117" s="155" t="s">
        <v>74</v>
      </c>
      <c r="AY117" s="154" t="s">
        <v>169</v>
      </c>
      <c r="BK117" s="156">
        <f>BK118+BK120</f>
        <v>150000</v>
      </c>
    </row>
    <row r="118" spans="2:65" s="10" customFormat="1" ht="19.95" customHeight="1">
      <c r="B118" s="147"/>
      <c r="C118" s="148"/>
      <c r="D118" s="157" t="s">
        <v>143</v>
      </c>
      <c r="E118" s="157"/>
      <c r="F118" s="157"/>
      <c r="G118" s="157"/>
      <c r="H118" s="157"/>
      <c r="I118" s="157"/>
      <c r="J118" s="157"/>
      <c r="K118" s="157"/>
      <c r="L118" s="157"/>
      <c r="M118" s="157"/>
      <c r="N118" s="219">
        <f>BK118</f>
        <v>75000</v>
      </c>
      <c r="O118" s="220"/>
      <c r="P118" s="220"/>
      <c r="Q118" s="220"/>
      <c r="R118" s="150"/>
      <c r="T118" s="151"/>
      <c r="U118" s="148"/>
      <c r="V118" s="148"/>
      <c r="W118" s="152">
        <f>W119</f>
        <v>0</v>
      </c>
      <c r="X118" s="148"/>
      <c r="Y118" s="152">
        <f>Y119</f>
        <v>0</v>
      </c>
      <c r="Z118" s="148"/>
      <c r="AA118" s="153">
        <f>AA119</f>
        <v>0</v>
      </c>
      <c r="AR118" s="154" t="s">
        <v>81</v>
      </c>
      <c r="AT118" s="155" t="s">
        <v>73</v>
      </c>
      <c r="AU118" s="155" t="s">
        <v>81</v>
      </c>
      <c r="AY118" s="154" t="s">
        <v>169</v>
      </c>
      <c r="BK118" s="156">
        <f>BK119</f>
        <v>75000</v>
      </c>
    </row>
    <row r="119" spans="2:65" s="1" customFormat="1" ht="16.5" customHeight="1">
      <c r="B119" s="32"/>
      <c r="C119" s="158" t="s">
        <v>81</v>
      </c>
      <c r="D119" s="158" t="s">
        <v>170</v>
      </c>
      <c r="E119" s="159" t="s">
        <v>171</v>
      </c>
      <c r="F119" s="213" t="s">
        <v>172</v>
      </c>
      <c r="G119" s="213"/>
      <c r="H119" s="213"/>
      <c r="I119" s="213"/>
      <c r="J119" s="160" t="s">
        <v>173</v>
      </c>
      <c r="K119" s="161">
        <v>3</v>
      </c>
      <c r="L119" s="214">
        <v>25000</v>
      </c>
      <c r="M119" s="214"/>
      <c r="N119" s="214">
        <f>ROUND(L119*K119,2)</f>
        <v>75000</v>
      </c>
      <c r="O119" s="214"/>
      <c r="P119" s="214"/>
      <c r="Q119" s="214"/>
      <c r="R119" s="34"/>
      <c r="T119" s="162" t="s">
        <v>20</v>
      </c>
      <c r="U119" s="41" t="s">
        <v>39</v>
      </c>
      <c r="V119" s="163">
        <v>0</v>
      </c>
      <c r="W119" s="163">
        <f>V119*K119</f>
        <v>0</v>
      </c>
      <c r="X119" s="163">
        <v>0</v>
      </c>
      <c r="Y119" s="163">
        <f>X119*K119</f>
        <v>0</v>
      </c>
      <c r="Z119" s="163">
        <v>0</v>
      </c>
      <c r="AA119" s="164">
        <f>Z119*K119</f>
        <v>0</v>
      </c>
      <c r="AR119" s="19" t="s">
        <v>174</v>
      </c>
      <c r="AT119" s="19" t="s">
        <v>170</v>
      </c>
      <c r="AU119" s="19" t="s">
        <v>86</v>
      </c>
      <c r="AY119" s="19" t="s">
        <v>169</v>
      </c>
      <c r="BE119" s="165">
        <f>IF(U119="základní",N119,0)</f>
        <v>75000</v>
      </c>
      <c r="BF119" s="165">
        <f>IF(U119="snížená",N119,0)</f>
        <v>0</v>
      </c>
      <c r="BG119" s="165">
        <f>IF(U119="zákl. přenesená",N119,0)</f>
        <v>0</v>
      </c>
      <c r="BH119" s="165">
        <f>IF(U119="sníž. přenesená",N119,0)</f>
        <v>0</v>
      </c>
      <c r="BI119" s="165">
        <f>IF(U119="nulová",N119,0)</f>
        <v>0</v>
      </c>
      <c r="BJ119" s="19" t="s">
        <v>81</v>
      </c>
      <c r="BK119" s="165">
        <f>ROUND(L119*K119,2)</f>
        <v>75000</v>
      </c>
      <c r="BL119" s="19" t="s">
        <v>174</v>
      </c>
      <c r="BM119" s="19" t="s">
        <v>341</v>
      </c>
    </row>
    <row r="120" spans="2:65" s="10" customFormat="1" ht="29.85" customHeight="1">
      <c r="B120" s="147"/>
      <c r="C120" s="148"/>
      <c r="D120" s="157" t="s">
        <v>144</v>
      </c>
      <c r="E120" s="157"/>
      <c r="F120" s="157"/>
      <c r="G120" s="157"/>
      <c r="H120" s="157"/>
      <c r="I120" s="157"/>
      <c r="J120" s="157"/>
      <c r="K120" s="157"/>
      <c r="L120" s="157"/>
      <c r="M120" s="157"/>
      <c r="N120" s="221">
        <f>BK120</f>
        <v>75000</v>
      </c>
      <c r="O120" s="222"/>
      <c r="P120" s="222"/>
      <c r="Q120" s="222"/>
      <c r="R120" s="150"/>
      <c r="T120" s="151"/>
      <c r="U120" s="148"/>
      <c r="V120" s="148"/>
      <c r="W120" s="152">
        <f>W121</f>
        <v>0</v>
      </c>
      <c r="X120" s="148"/>
      <c r="Y120" s="152">
        <f>Y121</f>
        <v>0</v>
      </c>
      <c r="Z120" s="148"/>
      <c r="AA120" s="153">
        <f>AA121</f>
        <v>0</v>
      </c>
      <c r="AR120" s="154" t="s">
        <v>81</v>
      </c>
      <c r="AT120" s="155" t="s">
        <v>73</v>
      </c>
      <c r="AU120" s="155" t="s">
        <v>81</v>
      </c>
      <c r="AY120" s="154" t="s">
        <v>169</v>
      </c>
      <c r="BK120" s="156">
        <f>BK121</f>
        <v>75000</v>
      </c>
    </row>
    <row r="121" spans="2:65" s="1" customFormat="1" ht="25.5" customHeight="1">
      <c r="B121" s="32"/>
      <c r="C121" s="158" t="s">
        <v>86</v>
      </c>
      <c r="D121" s="158" t="s">
        <v>170</v>
      </c>
      <c r="E121" s="159" t="s">
        <v>176</v>
      </c>
      <c r="F121" s="213" t="s">
        <v>342</v>
      </c>
      <c r="G121" s="213"/>
      <c r="H121" s="213"/>
      <c r="I121" s="213"/>
      <c r="J121" s="160" t="s">
        <v>173</v>
      </c>
      <c r="K121" s="161">
        <v>3</v>
      </c>
      <c r="L121" s="214">
        <v>25000</v>
      </c>
      <c r="M121" s="214"/>
      <c r="N121" s="214">
        <f>ROUND(L121*K121,2)</f>
        <v>75000</v>
      </c>
      <c r="O121" s="214"/>
      <c r="P121" s="214"/>
      <c r="Q121" s="214"/>
      <c r="R121" s="34"/>
      <c r="T121" s="162" t="s">
        <v>20</v>
      </c>
      <c r="U121" s="41" t="s">
        <v>39</v>
      </c>
      <c r="V121" s="163">
        <v>0</v>
      </c>
      <c r="W121" s="163">
        <f>V121*K121</f>
        <v>0</v>
      </c>
      <c r="X121" s="163">
        <v>0</v>
      </c>
      <c r="Y121" s="163">
        <f>X121*K121</f>
        <v>0</v>
      </c>
      <c r="Z121" s="163">
        <v>0</v>
      </c>
      <c r="AA121" s="164">
        <f>Z121*K121</f>
        <v>0</v>
      </c>
      <c r="AR121" s="19" t="s">
        <v>174</v>
      </c>
      <c r="AT121" s="19" t="s">
        <v>170</v>
      </c>
      <c r="AU121" s="19" t="s">
        <v>86</v>
      </c>
      <c r="AY121" s="19" t="s">
        <v>169</v>
      </c>
      <c r="BE121" s="165">
        <f>IF(U121="základní",N121,0)</f>
        <v>75000</v>
      </c>
      <c r="BF121" s="165">
        <f>IF(U121="snížená",N121,0)</f>
        <v>0</v>
      </c>
      <c r="BG121" s="165">
        <f>IF(U121="zákl. přenesená",N121,0)</f>
        <v>0</v>
      </c>
      <c r="BH121" s="165">
        <f>IF(U121="sníž. přenesená",N121,0)</f>
        <v>0</v>
      </c>
      <c r="BI121" s="165">
        <f>IF(U121="nulová",N121,0)</f>
        <v>0</v>
      </c>
      <c r="BJ121" s="19" t="s">
        <v>81</v>
      </c>
      <c r="BK121" s="165">
        <f>ROUND(L121*K121,2)</f>
        <v>75000</v>
      </c>
      <c r="BL121" s="19" t="s">
        <v>174</v>
      </c>
      <c r="BM121" s="19" t="s">
        <v>343</v>
      </c>
    </row>
    <row r="122" spans="2:65" s="10" customFormat="1" ht="37.35" customHeight="1">
      <c r="B122" s="147"/>
      <c r="C122" s="148"/>
      <c r="D122" s="149" t="s">
        <v>340</v>
      </c>
      <c r="E122" s="149"/>
      <c r="F122" s="149"/>
      <c r="G122" s="149"/>
      <c r="H122" s="149"/>
      <c r="I122" s="149"/>
      <c r="J122" s="149"/>
      <c r="K122" s="149"/>
      <c r="L122" s="149"/>
      <c r="M122" s="149"/>
      <c r="N122" s="223">
        <f>BK122</f>
        <v>1050000</v>
      </c>
      <c r="O122" s="224"/>
      <c r="P122" s="224"/>
      <c r="Q122" s="224"/>
      <c r="R122" s="150"/>
      <c r="T122" s="151"/>
      <c r="U122" s="148"/>
      <c r="V122" s="148"/>
      <c r="W122" s="152">
        <f>W123</f>
        <v>0</v>
      </c>
      <c r="X122" s="148"/>
      <c r="Y122" s="152">
        <f>Y123</f>
        <v>0</v>
      </c>
      <c r="Z122" s="148"/>
      <c r="AA122" s="153">
        <f>AA123</f>
        <v>0</v>
      </c>
      <c r="AR122" s="154" t="s">
        <v>86</v>
      </c>
      <c r="AT122" s="155" t="s">
        <v>73</v>
      </c>
      <c r="AU122" s="155" t="s">
        <v>74</v>
      </c>
      <c r="AY122" s="154" t="s">
        <v>169</v>
      </c>
      <c r="BK122" s="156">
        <f>BK123</f>
        <v>1050000</v>
      </c>
    </row>
    <row r="123" spans="2:65" s="10" customFormat="1" ht="19.95" customHeight="1">
      <c r="B123" s="147"/>
      <c r="C123" s="148"/>
      <c r="D123" s="157" t="s">
        <v>153</v>
      </c>
      <c r="E123" s="157"/>
      <c r="F123" s="157"/>
      <c r="G123" s="157"/>
      <c r="H123" s="157"/>
      <c r="I123" s="157"/>
      <c r="J123" s="157"/>
      <c r="K123" s="157"/>
      <c r="L123" s="157"/>
      <c r="M123" s="157"/>
      <c r="N123" s="219">
        <f>BK123</f>
        <v>1050000</v>
      </c>
      <c r="O123" s="220"/>
      <c r="P123" s="220"/>
      <c r="Q123" s="220"/>
      <c r="R123" s="150"/>
      <c r="T123" s="151"/>
      <c r="U123" s="148"/>
      <c r="V123" s="148"/>
      <c r="W123" s="152">
        <f>W124</f>
        <v>0</v>
      </c>
      <c r="X123" s="148"/>
      <c r="Y123" s="152">
        <f>Y124</f>
        <v>0</v>
      </c>
      <c r="Z123" s="148"/>
      <c r="AA123" s="153">
        <f>AA124</f>
        <v>0</v>
      </c>
      <c r="AR123" s="154" t="s">
        <v>86</v>
      </c>
      <c r="AT123" s="155" t="s">
        <v>73</v>
      </c>
      <c r="AU123" s="155" t="s">
        <v>81</v>
      </c>
      <c r="AY123" s="154" t="s">
        <v>169</v>
      </c>
      <c r="BK123" s="156">
        <f>BK124</f>
        <v>1050000</v>
      </c>
    </row>
    <row r="124" spans="2:65" s="1" customFormat="1" ht="25.5" customHeight="1">
      <c r="B124" s="32"/>
      <c r="C124" s="158" t="s">
        <v>179</v>
      </c>
      <c r="D124" s="158" t="s">
        <v>170</v>
      </c>
      <c r="E124" s="159" t="s">
        <v>249</v>
      </c>
      <c r="F124" s="213" t="s">
        <v>344</v>
      </c>
      <c r="G124" s="213"/>
      <c r="H124" s="213"/>
      <c r="I124" s="213"/>
      <c r="J124" s="160" t="s">
        <v>173</v>
      </c>
      <c r="K124" s="161">
        <v>3</v>
      </c>
      <c r="L124" s="214">
        <v>350000</v>
      </c>
      <c r="M124" s="214"/>
      <c r="N124" s="214">
        <f>ROUND(L124*K124,2)</f>
        <v>1050000</v>
      </c>
      <c r="O124" s="214"/>
      <c r="P124" s="214"/>
      <c r="Q124" s="214"/>
      <c r="R124" s="34"/>
      <c r="T124" s="162" t="s">
        <v>20</v>
      </c>
      <c r="U124" s="166" t="s">
        <v>39</v>
      </c>
      <c r="V124" s="167">
        <v>0</v>
      </c>
      <c r="W124" s="167">
        <f>V124*K124</f>
        <v>0</v>
      </c>
      <c r="X124" s="167">
        <v>0</v>
      </c>
      <c r="Y124" s="167">
        <f>X124*K124</f>
        <v>0</v>
      </c>
      <c r="Z124" s="167">
        <v>0</v>
      </c>
      <c r="AA124" s="168">
        <f>Z124*K124</f>
        <v>0</v>
      </c>
      <c r="AR124" s="19" t="s">
        <v>228</v>
      </c>
      <c r="AT124" s="19" t="s">
        <v>170</v>
      </c>
      <c r="AU124" s="19" t="s">
        <v>86</v>
      </c>
      <c r="AY124" s="19" t="s">
        <v>169</v>
      </c>
      <c r="BE124" s="165">
        <f>IF(U124="základní",N124,0)</f>
        <v>1050000</v>
      </c>
      <c r="BF124" s="165">
        <f>IF(U124="snížená",N124,0)</f>
        <v>0</v>
      </c>
      <c r="BG124" s="165">
        <f>IF(U124="zákl. přenesená",N124,0)</f>
        <v>0</v>
      </c>
      <c r="BH124" s="165">
        <f>IF(U124="sníž. přenesená",N124,0)</f>
        <v>0</v>
      </c>
      <c r="BI124" s="165">
        <f>IF(U124="nulová",N124,0)</f>
        <v>0</v>
      </c>
      <c r="BJ124" s="19" t="s">
        <v>81</v>
      </c>
      <c r="BK124" s="165">
        <f>ROUND(L124*K124,2)</f>
        <v>1050000</v>
      </c>
      <c r="BL124" s="19" t="s">
        <v>228</v>
      </c>
      <c r="BM124" s="19" t="s">
        <v>345</v>
      </c>
    </row>
    <row r="125" spans="2:65" s="1" customFormat="1" ht="6.9" customHeight="1">
      <c r="B125" s="56"/>
      <c r="C125" s="57"/>
      <c r="D125" s="57"/>
      <c r="E125" s="57"/>
      <c r="F125" s="57"/>
      <c r="G125" s="57"/>
      <c r="H125" s="57"/>
      <c r="I125" s="57"/>
      <c r="J125" s="57"/>
      <c r="K125" s="57"/>
      <c r="L125" s="57"/>
      <c r="M125" s="57"/>
      <c r="N125" s="57"/>
      <c r="O125" s="57"/>
      <c r="P125" s="57"/>
      <c r="Q125" s="57"/>
      <c r="R125" s="58"/>
    </row>
  </sheetData>
  <sheetProtection algorithmName="SHA-512" hashValue="ZKG7I3Mso0YcSZ73qcazPpb5Nkqn6Mc0vDMZ7IX9A0DtH35wQC6h3/9jHgyGNAY+c+aUNva9A7ZxUxhsDHmq2g==" saltValue="jpTSt3EnJ0UQKutMBY98apV2QsJLGs5fNQxPYrqF53Myl2K1iEE/NRQDFAu3hv44mo/J2XBfAU3srwI/AvuwIA==" spinCount="10" sheet="1" objects="1" scenarios="1" formatColumns="0" formatRows="0"/>
  <mergeCells count="73">
    <mergeCell ref="C2:Q2"/>
    <mergeCell ref="C4:Q4"/>
    <mergeCell ref="F6:P6"/>
    <mergeCell ref="F7:P7"/>
    <mergeCell ref="F8:P8"/>
    <mergeCell ref="O10:P10"/>
    <mergeCell ref="O12:P12"/>
    <mergeCell ref="O13:P13"/>
    <mergeCell ref="O15:P15"/>
    <mergeCell ref="O16:P16"/>
    <mergeCell ref="O18:P18"/>
    <mergeCell ref="O19:P19"/>
    <mergeCell ref="O21:P21"/>
    <mergeCell ref="O22:P22"/>
    <mergeCell ref="E25:L25"/>
    <mergeCell ref="M28:P28"/>
    <mergeCell ref="M29:P29"/>
    <mergeCell ref="M31:P31"/>
    <mergeCell ref="H33:J33"/>
    <mergeCell ref="M33:P33"/>
    <mergeCell ref="H34:J34"/>
    <mergeCell ref="M34:P34"/>
    <mergeCell ref="H35:J35"/>
    <mergeCell ref="M35:P35"/>
    <mergeCell ref="H36:J36"/>
    <mergeCell ref="M36:P36"/>
    <mergeCell ref="H37:J37"/>
    <mergeCell ref="M37:P37"/>
    <mergeCell ref="L39:P39"/>
    <mergeCell ref="C76:Q76"/>
    <mergeCell ref="F78:P78"/>
    <mergeCell ref="F79:P79"/>
    <mergeCell ref="F80:P80"/>
    <mergeCell ref="M82:P82"/>
    <mergeCell ref="M84:Q84"/>
    <mergeCell ref="M85:Q85"/>
    <mergeCell ref="C87:G87"/>
    <mergeCell ref="N87:Q87"/>
    <mergeCell ref="N89:Q89"/>
    <mergeCell ref="N90:Q90"/>
    <mergeCell ref="N91:Q91"/>
    <mergeCell ref="N92:Q92"/>
    <mergeCell ref="N93:Q93"/>
    <mergeCell ref="N94:Q94"/>
    <mergeCell ref="N96:Q96"/>
    <mergeCell ref="L98:Q98"/>
    <mergeCell ref="C104:Q104"/>
    <mergeCell ref="F106:P106"/>
    <mergeCell ref="F107:P107"/>
    <mergeCell ref="F108:P108"/>
    <mergeCell ref="M110:P110"/>
    <mergeCell ref="N121:Q121"/>
    <mergeCell ref="M112:Q112"/>
    <mergeCell ref="M113:Q113"/>
    <mergeCell ref="F115:I115"/>
    <mergeCell ref="L115:M115"/>
    <mergeCell ref="N115:Q115"/>
    <mergeCell ref="H1:K1"/>
    <mergeCell ref="S2:AC2"/>
    <mergeCell ref="F124:I124"/>
    <mergeCell ref="L124:M124"/>
    <mergeCell ref="N124:Q124"/>
    <mergeCell ref="N116:Q116"/>
    <mergeCell ref="N117:Q117"/>
    <mergeCell ref="N118:Q118"/>
    <mergeCell ref="N120:Q120"/>
    <mergeCell ref="N122:Q122"/>
    <mergeCell ref="N123:Q123"/>
    <mergeCell ref="F119:I119"/>
    <mergeCell ref="L119:M119"/>
    <mergeCell ref="N119:Q119"/>
    <mergeCell ref="F121:I121"/>
    <mergeCell ref="L121:M121"/>
  </mergeCells>
  <hyperlinks>
    <hyperlink ref="F1:G1" location="C2" display="1) Krycí list rozpočtu"/>
    <hyperlink ref="H1:K1" location="C87" display="2) Rekapitulace rozpočtu"/>
    <hyperlink ref="L1" location="C115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23"/>
  <sheetViews>
    <sheetView showGridLines="0" workbookViewId="0">
      <pane ySplit="1" topLeftCell="A2" activePane="bottomLeft" state="frozen"/>
      <selection pane="bottomLeft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2" width="12.28515625" hidden="1" customWidth="1"/>
    <col min="23" max="23" width="16.28515625" hidden="1" customWidth="1"/>
    <col min="24" max="24" width="12.140625" hidden="1" customWidth="1"/>
    <col min="25" max="25" width="15" hidden="1" customWidth="1"/>
    <col min="26" max="26" width="11" hidden="1" customWidth="1"/>
    <col min="27" max="27" width="15" hidden="1" customWidth="1"/>
    <col min="28" max="28" width="16.28515625" hidden="1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66" ht="21.75" customHeight="1">
      <c r="A1" s="116"/>
      <c r="B1" s="12"/>
      <c r="C1" s="12"/>
      <c r="D1" s="13" t="s">
        <v>1</v>
      </c>
      <c r="E1" s="12"/>
      <c r="F1" s="14" t="s">
        <v>125</v>
      </c>
      <c r="G1" s="14"/>
      <c r="H1" s="212" t="s">
        <v>126</v>
      </c>
      <c r="I1" s="212"/>
      <c r="J1" s="212"/>
      <c r="K1" s="212"/>
      <c r="L1" s="14" t="s">
        <v>127</v>
      </c>
      <c r="M1" s="12"/>
      <c r="N1" s="12"/>
      <c r="O1" s="13" t="s">
        <v>128</v>
      </c>
      <c r="P1" s="12"/>
      <c r="Q1" s="12"/>
      <c r="R1" s="12"/>
      <c r="S1" s="14" t="s">
        <v>129</v>
      </c>
      <c r="T1" s="14"/>
      <c r="U1" s="116"/>
      <c r="V1" s="116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spans="1:66" ht="36.9" customHeight="1">
      <c r="C2" s="207" t="s">
        <v>7</v>
      </c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S2" s="171" t="s">
        <v>8</v>
      </c>
      <c r="T2" s="172"/>
      <c r="U2" s="172"/>
      <c r="V2" s="172"/>
      <c r="W2" s="172"/>
      <c r="X2" s="172"/>
      <c r="Y2" s="172"/>
      <c r="Z2" s="172"/>
      <c r="AA2" s="172"/>
      <c r="AB2" s="172"/>
      <c r="AC2" s="172"/>
      <c r="AT2" s="19" t="s">
        <v>111</v>
      </c>
    </row>
    <row r="3" spans="1:66" ht="6.9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  <c r="AT3" s="19" t="s">
        <v>86</v>
      </c>
    </row>
    <row r="4" spans="1:66" ht="36.9" customHeight="1">
      <c r="B4" s="23"/>
      <c r="C4" s="196" t="s">
        <v>130</v>
      </c>
      <c r="D4" s="197"/>
      <c r="E4" s="197"/>
      <c r="F4" s="197"/>
      <c r="G4" s="197"/>
      <c r="H4" s="197"/>
      <c r="I4" s="197"/>
      <c r="J4" s="197"/>
      <c r="K4" s="197"/>
      <c r="L4" s="197"/>
      <c r="M4" s="197"/>
      <c r="N4" s="197"/>
      <c r="O4" s="197"/>
      <c r="P4" s="197"/>
      <c r="Q4" s="197"/>
      <c r="R4" s="24"/>
      <c r="T4" s="18" t="s">
        <v>13</v>
      </c>
      <c r="AT4" s="19" t="s">
        <v>6</v>
      </c>
    </row>
    <row r="5" spans="1:66" ht="6.9" customHeight="1">
      <c r="B5" s="23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4"/>
    </row>
    <row r="6" spans="1:66" ht="25.35" customHeight="1">
      <c r="B6" s="23"/>
      <c r="C6" s="25"/>
      <c r="D6" s="29" t="s">
        <v>17</v>
      </c>
      <c r="E6" s="25"/>
      <c r="F6" s="231" t="str">
        <f>'Rekapitulace stavby'!K6</f>
        <v>Dětské sportovně-kulturní centrum Staré Brno</v>
      </c>
      <c r="G6" s="232"/>
      <c r="H6" s="232"/>
      <c r="I6" s="232"/>
      <c r="J6" s="232"/>
      <c r="K6" s="232"/>
      <c r="L6" s="232"/>
      <c r="M6" s="232"/>
      <c r="N6" s="232"/>
      <c r="O6" s="232"/>
      <c r="P6" s="232"/>
      <c r="Q6" s="25"/>
      <c r="R6" s="24"/>
    </row>
    <row r="7" spans="1:66" s="1" customFormat="1" ht="32.85" customHeight="1">
      <c r="B7" s="32"/>
      <c r="C7" s="33"/>
      <c r="D7" s="28" t="s">
        <v>131</v>
      </c>
      <c r="E7" s="33"/>
      <c r="F7" s="210" t="s">
        <v>346</v>
      </c>
      <c r="G7" s="225"/>
      <c r="H7" s="225"/>
      <c r="I7" s="225"/>
      <c r="J7" s="225"/>
      <c r="K7" s="225"/>
      <c r="L7" s="225"/>
      <c r="M7" s="225"/>
      <c r="N7" s="225"/>
      <c r="O7" s="225"/>
      <c r="P7" s="225"/>
      <c r="Q7" s="33"/>
      <c r="R7" s="34"/>
    </row>
    <row r="8" spans="1:66" s="1" customFormat="1" ht="14.4" customHeight="1">
      <c r="B8" s="32"/>
      <c r="C8" s="33"/>
      <c r="D8" s="29" t="s">
        <v>19</v>
      </c>
      <c r="E8" s="33"/>
      <c r="F8" s="27" t="s">
        <v>20</v>
      </c>
      <c r="G8" s="33"/>
      <c r="H8" s="33"/>
      <c r="I8" s="33"/>
      <c r="J8" s="33"/>
      <c r="K8" s="33"/>
      <c r="L8" s="33"/>
      <c r="M8" s="29" t="s">
        <v>21</v>
      </c>
      <c r="N8" s="33"/>
      <c r="O8" s="27" t="s">
        <v>20</v>
      </c>
      <c r="P8" s="33"/>
      <c r="Q8" s="33"/>
      <c r="R8" s="34"/>
    </row>
    <row r="9" spans="1:66" s="1" customFormat="1" ht="14.4" customHeight="1">
      <c r="B9" s="32"/>
      <c r="C9" s="33"/>
      <c r="D9" s="29" t="s">
        <v>22</v>
      </c>
      <c r="E9" s="33"/>
      <c r="F9" s="27" t="s">
        <v>23</v>
      </c>
      <c r="G9" s="33"/>
      <c r="H9" s="33"/>
      <c r="I9" s="33"/>
      <c r="J9" s="33"/>
      <c r="K9" s="33"/>
      <c r="L9" s="33"/>
      <c r="M9" s="29" t="s">
        <v>24</v>
      </c>
      <c r="N9" s="33"/>
      <c r="O9" s="226" t="str">
        <f>'Rekapitulace stavby'!AN8</f>
        <v>17. 2. 2018</v>
      </c>
      <c r="P9" s="226"/>
      <c r="Q9" s="33"/>
      <c r="R9" s="34"/>
    </row>
    <row r="10" spans="1:66" s="1" customFormat="1" ht="10.95" customHeight="1">
      <c r="B10" s="32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4"/>
    </row>
    <row r="11" spans="1:66" s="1" customFormat="1" ht="14.4" customHeight="1">
      <c r="B11" s="32"/>
      <c r="C11" s="33"/>
      <c r="D11" s="29" t="s">
        <v>26</v>
      </c>
      <c r="E11" s="33"/>
      <c r="F11" s="33"/>
      <c r="G11" s="33"/>
      <c r="H11" s="33"/>
      <c r="I11" s="33"/>
      <c r="J11" s="33"/>
      <c r="K11" s="33"/>
      <c r="L11" s="33"/>
      <c r="M11" s="29" t="s">
        <v>27</v>
      </c>
      <c r="N11" s="33"/>
      <c r="O11" s="209" t="str">
        <f>IF('Rekapitulace stavby'!AN10="","",'Rekapitulace stavby'!AN10)</f>
        <v/>
      </c>
      <c r="P11" s="209"/>
      <c r="Q11" s="33"/>
      <c r="R11" s="34"/>
    </row>
    <row r="12" spans="1:66" s="1" customFormat="1" ht="18" customHeight="1">
      <c r="B12" s="32"/>
      <c r="C12" s="33"/>
      <c r="D12" s="33"/>
      <c r="E12" s="27" t="str">
        <f>IF('Rekapitulace stavby'!E11="","",'Rekapitulace stavby'!E11)</f>
        <v xml:space="preserve"> </v>
      </c>
      <c r="F12" s="33"/>
      <c r="G12" s="33"/>
      <c r="H12" s="33"/>
      <c r="I12" s="33"/>
      <c r="J12" s="33"/>
      <c r="K12" s="33"/>
      <c r="L12" s="33"/>
      <c r="M12" s="29" t="s">
        <v>29</v>
      </c>
      <c r="N12" s="33"/>
      <c r="O12" s="209" t="str">
        <f>IF('Rekapitulace stavby'!AN11="","",'Rekapitulace stavby'!AN11)</f>
        <v/>
      </c>
      <c r="P12" s="209"/>
      <c r="Q12" s="33"/>
      <c r="R12" s="34"/>
    </row>
    <row r="13" spans="1:66" s="1" customFormat="1" ht="6.9" customHeight="1">
      <c r="B13" s="32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4"/>
    </row>
    <row r="14" spans="1:66" s="1" customFormat="1" ht="14.4" customHeight="1">
      <c r="B14" s="32"/>
      <c r="C14" s="33"/>
      <c r="D14" s="29" t="s">
        <v>30</v>
      </c>
      <c r="E14" s="33"/>
      <c r="F14" s="33"/>
      <c r="G14" s="33"/>
      <c r="H14" s="33"/>
      <c r="I14" s="33"/>
      <c r="J14" s="33"/>
      <c r="K14" s="33"/>
      <c r="L14" s="33"/>
      <c r="M14" s="29" t="s">
        <v>27</v>
      </c>
      <c r="N14" s="33"/>
      <c r="O14" s="209" t="str">
        <f>IF('Rekapitulace stavby'!AN13="","",'Rekapitulace stavby'!AN13)</f>
        <v/>
      </c>
      <c r="P14" s="209"/>
      <c r="Q14" s="33"/>
      <c r="R14" s="34"/>
    </row>
    <row r="15" spans="1:66" s="1" customFormat="1" ht="18" customHeight="1">
      <c r="B15" s="32"/>
      <c r="C15" s="33"/>
      <c r="D15" s="33"/>
      <c r="E15" s="27" t="str">
        <f>IF('Rekapitulace stavby'!E14="","",'Rekapitulace stavby'!E14)</f>
        <v xml:space="preserve"> </v>
      </c>
      <c r="F15" s="33"/>
      <c r="G15" s="33"/>
      <c r="H15" s="33"/>
      <c r="I15" s="33"/>
      <c r="J15" s="33"/>
      <c r="K15" s="33"/>
      <c r="L15" s="33"/>
      <c r="M15" s="29" t="s">
        <v>29</v>
      </c>
      <c r="N15" s="33"/>
      <c r="O15" s="209" t="str">
        <f>IF('Rekapitulace stavby'!AN14="","",'Rekapitulace stavby'!AN14)</f>
        <v/>
      </c>
      <c r="P15" s="209"/>
      <c r="Q15" s="33"/>
      <c r="R15" s="34"/>
    </row>
    <row r="16" spans="1:66" s="1" customFormat="1" ht="6.9" customHeight="1">
      <c r="B16" s="32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4"/>
    </row>
    <row r="17" spans="2:18" s="1" customFormat="1" ht="14.4" customHeight="1">
      <c r="B17" s="32"/>
      <c r="C17" s="33"/>
      <c r="D17" s="29" t="s">
        <v>31</v>
      </c>
      <c r="E17" s="33"/>
      <c r="F17" s="33"/>
      <c r="G17" s="33"/>
      <c r="H17" s="33"/>
      <c r="I17" s="33"/>
      <c r="J17" s="33"/>
      <c r="K17" s="33"/>
      <c r="L17" s="33"/>
      <c r="M17" s="29" t="s">
        <v>27</v>
      </c>
      <c r="N17" s="33"/>
      <c r="O17" s="209" t="str">
        <f>IF('Rekapitulace stavby'!AN16="","",'Rekapitulace stavby'!AN16)</f>
        <v/>
      </c>
      <c r="P17" s="209"/>
      <c r="Q17" s="33"/>
      <c r="R17" s="34"/>
    </row>
    <row r="18" spans="2:18" s="1" customFormat="1" ht="18" customHeight="1">
      <c r="B18" s="32"/>
      <c r="C18" s="33"/>
      <c r="D18" s="33"/>
      <c r="E18" s="27" t="str">
        <f>IF('Rekapitulace stavby'!E17="","",'Rekapitulace stavby'!E17)</f>
        <v xml:space="preserve"> </v>
      </c>
      <c r="F18" s="33"/>
      <c r="G18" s="33"/>
      <c r="H18" s="33"/>
      <c r="I18" s="33"/>
      <c r="J18" s="33"/>
      <c r="K18" s="33"/>
      <c r="L18" s="33"/>
      <c r="M18" s="29" t="s">
        <v>29</v>
      </c>
      <c r="N18" s="33"/>
      <c r="O18" s="209" t="str">
        <f>IF('Rekapitulace stavby'!AN17="","",'Rekapitulace stavby'!AN17)</f>
        <v/>
      </c>
      <c r="P18" s="209"/>
      <c r="Q18" s="33"/>
      <c r="R18" s="34"/>
    </row>
    <row r="19" spans="2:18" s="1" customFormat="1" ht="6.9" customHeight="1">
      <c r="B19" s="32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4"/>
    </row>
    <row r="20" spans="2:18" s="1" customFormat="1" ht="14.4" customHeight="1">
      <c r="B20" s="32"/>
      <c r="C20" s="33"/>
      <c r="D20" s="29" t="s">
        <v>33</v>
      </c>
      <c r="E20" s="33"/>
      <c r="F20" s="33"/>
      <c r="G20" s="33"/>
      <c r="H20" s="33"/>
      <c r="I20" s="33"/>
      <c r="J20" s="33"/>
      <c r="K20" s="33"/>
      <c r="L20" s="33"/>
      <c r="M20" s="29" t="s">
        <v>27</v>
      </c>
      <c r="N20" s="33"/>
      <c r="O20" s="209" t="str">
        <f>IF('Rekapitulace stavby'!AN19="","",'Rekapitulace stavby'!AN19)</f>
        <v/>
      </c>
      <c r="P20" s="209"/>
      <c r="Q20" s="33"/>
      <c r="R20" s="34"/>
    </row>
    <row r="21" spans="2:18" s="1" customFormat="1" ht="18" customHeight="1">
      <c r="B21" s="32"/>
      <c r="C21" s="33"/>
      <c r="D21" s="33"/>
      <c r="E21" s="27" t="str">
        <f>IF('Rekapitulace stavby'!E20="","",'Rekapitulace stavby'!E20)</f>
        <v xml:space="preserve"> </v>
      </c>
      <c r="F21" s="33"/>
      <c r="G21" s="33"/>
      <c r="H21" s="33"/>
      <c r="I21" s="33"/>
      <c r="J21" s="33"/>
      <c r="K21" s="33"/>
      <c r="L21" s="33"/>
      <c r="M21" s="29" t="s">
        <v>29</v>
      </c>
      <c r="N21" s="33"/>
      <c r="O21" s="209" t="str">
        <f>IF('Rekapitulace stavby'!AN20="","",'Rekapitulace stavby'!AN20)</f>
        <v/>
      </c>
      <c r="P21" s="209"/>
      <c r="Q21" s="33"/>
      <c r="R21" s="34"/>
    </row>
    <row r="22" spans="2:18" s="1" customFormat="1" ht="6.9" customHeight="1">
      <c r="B22" s="32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4"/>
    </row>
    <row r="23" spans="2:18" s="1" customFormat="1" ht="14.4" customHeight="1">
      <c r="B23" s="32"/>
      <c r="C23" s="33"/>
      <c r="D23" s="29" t="s">
        <v>34</v>
      </c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4"/>
    </row>
    <row r="24" spans="2:18" s="1" customFormat="1" ht="16.5" customHeight="1">
      <c r="B24" s="32"/>
      <c r="C24" s="33"/>
      <c r="D24" s="33"/>
      <c r="E24" s="211" t="s">
        <v>20</v>
      </c>
      <c r="F24" s="211"/>
      <c r="G24" s="211"/>
      <c r="H24" s="211"/>
      <c r="I24" s="211"/>
      <c r="J24" s="211"/>
      <c r="K24" s="211"/>
      <c r="L24" s="211"/>
      <c r="M24" s="33"/>
      <c r="N24" s="33"/>
      <c r="O24" s="33"/>
      <c r="P24" s="33"/>
      <c r="Q24" s="33"/>
      <c r="R24" s="34"/>
    </row>
    <row r="25" spans="2:18" s="1" customFormat="1" ht="6.9" customHeight="1">
      <c r="B25" s="32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4"/>
    </row>
    <row r="26" spans="2:18" s="1" customFormat="1" ht="6.9" customHeight="1">
      <c r="B26" s="32"/>
      <c r="C26" s="33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33"/>
      <c r="R26" s="34"/>
    </row>
    <row r="27" spans="2:18" s="1" customFormat="1" ht="14.4" customHeight="1">
      <c r="B27" s="32"/>
      <c r="C27" s="33"/>
      <c r="D27" s="117" t="s">
        <v>135</v>
      </c>
      <c r="E27" s="33"/>
      <c r="F27" s="33"/>
      <c r="G27" s="33"/>
      <c r="H27" s="33"/>
      <c r="I27" s="33"/>
      <c r="J27" s="33"/>
      <c r="K27" s="33"/>
      <c r="L27" s="33"/>
      <c r="M27" s="203">
        <f>N88</f>
        <v>5278750</v>
      </c>
      <c r="N27" s="203"/>
      <c r="O27" s="203"/>
      <c r="P27" s="203"/>
      <c r="Q27" s="33"/>
      <c r="R27" s="34"/>
    </row>
    <row r="28" spans="2:18" s="1" customFormat="1" ht="14.4" customHeight="1">
      <c r="B28" s="32"/>
      <c r="C28" s="33"/>
      <c r="D28" s="31" t="s">
        <v>136</v>
      </c>
      <c r="E28" s="33"/>
      <c r="F28" s="33"/>
      <c r="G28" s="33"/>
      <c r="H28" s="33"/>
      <c r="I28" s="33"/>
      <c r="J28" s="33"/>
      <c r="K28" s="33"/>
      <c r="L28" s="33"/>
      <c r="M28" s="203">
        <f>N92</f>
        <v>0</v>
      </c>
      <c r="N28" s="203"/>
      <c r="O28" s="203"/>
      <c r="P28" s="203"/>
      <c r="Q28" s="33"/>
      <c r="R28" s="34"/>
    </row>
    <row r="29" spans="2:18" s="1" customFormat="1" ht="6.9" customHeight="1">
      <c r="B29" s="32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4"/>
    </row>
    <row r="30" spans="2:18" s="1" customFormat="1" ht="25.35" customHeight="1">
      <c r="B30" s="32"/>
      <c r="C30" s="33"/>
      <c r="D30" s="118" t="s">
        <v>37</v>
      </c>
      <c r="E30" s="33"/>
      <c r="F30" s="33"/>
      <c r="G30" s="33"/>
      <c r="H30" s="33"/>
      <c r="I30" s="33"/>
      <c r="J30" s="33"/>
      <c r="K30" s="33"/>
      <c r="L30" s="33"/>
      <c r="M30" s="239">
        <f>ROUND(M27+M28,2)</f>
        <v>5278750</v>
      </c>
      <c r="N30" s="225"/>
      <c r="O30" s="225"/>
      <c r="P30" s="225"/>
      <c r="Q30" s="33"/>
      <c r="R30" s="34"/>
    </row>
    <row r="31" spans="2:18" s="1" customFormat="1" ht="6.9" customHeight="1">
      <c r="B31" s="32"/>
      <c r="C31" s="33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33"/>
      <c r="R31" s="34"/>
    </row>
    <row r="32" spans="2:18" s="1" customFormat="1" ht="14.4" customHeight="1">
      <c r="B32" s="32"/>
      <c r="C32" s="33"/>
      <c r="D32" s="39" t="s">
        <v>38</v>
      </c>
      <c r="E32" s="39" t="s">
        <v>39</v>
      </c>
      <c r="F32" s="40">
        <v>0.21</v>
      </c>
      <c r="G32" s="119" t="s">
        <v>40</v>
      </c>
      <c r="H32" s="238">
        <f>ROUND((SUM(BE92:BE93)+SUM(BE111:BE122)), 2)</f>
        <v>5278750</v>
      </c>
      <c r="I32" s="225"/>
      <c r="J32" s="225"/>
      <c r="K32" s="33"/>
      <c r="L32" s="33"/>
      <c r="M32" s="238">
        <f>ROUND(ROUND((SUM(BE92:BE93)+SUM(BE111:BE122)), 2)*F32, 2)</f>
        <v>1108537.5</v>
      </c>
      <c r="N32" s="225"/>
      <c r="O32" s="225"/>
      <c r="P32" s="225"/>
      <c r="Q32" s="33"/>
      <c r="R32" s="34"/>
    </row>
    <row r="33" spans="2:18" s="1" customFormat="1" ht="14.4" customHeight="1">
      <c r="B33" s="32"/>
      <c r="C33" s="33"/>
      <c r="D33" s="33"/>
      <c r="E33" s="39" t="s">
        <v>41</v>
      </c>
      <c r="F33" s="40">
        <v>0.15</v>
      </c>
      <c r="G33" s="119" t="s">
        <v>40</v>
      </c>
      <c r="H33" s="238">
        <f>ROUND((SUM(BF92:BF93)+SUM(BF111:BF122)), 2)</f>
        <v>0</v>
      </c>
      <c r="I33" s="225"/>
      <c r="J33" s="225"/>
      <c r="K33" s="33"/>
      <c r="L33" s="33"/>
      <c r="M33" s="238">
        <f>ROUND(ROUND((SUM(BF92:BF93)+SUM(BF111:BF122)), 2)*F33, 2)</f>
        <v>0</v>
      </c>
      <c r="N33" s="225"/>
      <c r="O33" s="225"/>
      <c r="P33" s="225"/>
      <c r="Q33" s="33"/>
      <c r="R33" s="34"/>
    </row>
    <row r="34" spans="2:18" s="1" customFormat="1" ht="14.4" hidden="1" customHeight="1">
      <c r="B34" s="32"/>
      <c r="C34" s="33"/>
      <c r="D34" s="33"/>
      <c r="E34" s="39" t="s">
        <v>42</v>
      </c>
      <c r="F34" s="40">
        <v>0.21</v>
      </c>
      <c r="G34" s="119" t="s">
        <v>40</v>
      </c>
      <c r="H34" s="238">
        <f>ROUND((SUM(BG92:BG93)+SUM(BG111:BG122)), 2)</f>
        <v>0</v>
      </c>
      <c r="I34" s="225"/>
      <c r="J34" s="225"/>
      <c r="K34" s="33"/>
      <c r="L34" s="33"/>
      <c r="M34" s="238">
        <v>0</v>
      </c>
      <c r="N34" s="225"/>
      <c r="O34" s="225"/>
      <c r="P34" s="225"/>
      <c r="Q34" s="33"/>
      <c r="R34" s="34"/>
    </row>
    <row r="35" spans="2:18" s="1" customFormat="1" ht="14.4" hidden="1" customHeight="1">
      <c r="B35" s="32"/>
      <c r="C35" s="33"/>
      <c r="D35" s="33"/>
      <c r="E35" s="39" t="s">
        <v>43</v>
      </c>
      <c r="F35" s="40">
        <v>0.15</v>
      </c>
      <c r="G35" s="119" t="s">
        <v>40</v>
      </c>
      <c r="H35" s="238">
        <f>ROUND((SUM(BH92:BH93)+SUM(BH111:BH122)), 2)</f>
        <v>0</v>
      </c>
      <c r="I35" s="225"/>
      <c r="J35" s="225"/>
      <c r="K35" s="33"/>
      <c r="L35" s="33"/>
      <c r="M35" s="238">
        <v>0</v>
      </c>
      <c r="N35" s="225"/>
      <c r="O35" s="225"/>
      <c r="P35" s="225"/>
      <c r="Q35" s="33"/>
      <c r="R35" s="34"/>
    </row>
    <row r="36" spans="2:18" s="1" customFormat="1" ht="14.4" hidden="1" customHeight="1">
      <c r="B36" s="32"/>
      <c r="C36" s="33"/>
      <c r="D36" s="33"/>
      <c r="E36" s="39" t="s">
        <v>44</v>
      </c>
      <c r="F36" s="40">
        <v>0</v>
      </c>
      <c r="G36" s="119" t="s">
        <v>40</v>
      </c>
      <c r="H36" s="238">
        <f>ROUND((SUM(BI92:BI93)+SUM(BI111:BI122)), 2)</f>
        <v>0</v>
      </c>
      <c r="I36" s="225"/>
      <c r="J36" s="225"/>
      <c r="K36" s="33"/>
      <c r="L36" s="33"/>
      <c r="M36" s="238">
        <v>0</v>
      </c>
      <c r="N36" s="225"/>
      <c r="O36" s="225"/>
      <c r="P36" s="225"/>
      <c r="Q36" s="33"/>
      <c r="R36" s="34"/>
    </row>
    <row r="37" spans="2:18" s="1" customFormat="1" ht="6.9" customHeight="1"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4"/>
    </row>
    <row r="38" spans="2:18" s="1" customFormat="1" ht="25.35" customHeight="1">
      <c r="B38" s="32"/>
      <c r="C38" s="115"/>
      <c r="D38" s="120" t="s">
        <v>45</v>
      </c>
      <c r="E38" s="76"/>
      <c r="F38" s="76"/>
      <c r="G38" s="121" t="s">
        <v>46</v>
      </c>
      <c r="H38" s="122" t="s">
        <v>47</v>
      </c>
      <c r="I38" s="76"/>
      <c r="J38" s="76"/>
      <c r="K38" s="76"/>
      <c r="L38" s="234">
        <f>SUM(M30:M36)</f>
        <v>6387287.5</v>
      </c>
      <c r="M38" s="234"/>
      <c r="N38" s="234"/>
      <c r="O38" s="234"/>
      <c r="P38" s="235"/>
      <c r="Q38" s="115"/>
      <c r="R38" s="34"/>
    </row>
    <row r="39" spans="2:18" s="1" customFormat="1" ht="14.4" customHeight="1">
      <c r="B39" s="32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4"/>
    </row>
    <row r="40" spans="2:18" s="1" customFormat="1" ht="14.4" customHeight="1">
      <c r="B40" s="32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4"/>
    </row>
    <row r="41" spans="2:18">
      <c r="B41" s="23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4"/>
    </row>
    <row r="42" spans="2:18">
      <c r="B42" s="23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4"/>
    </row>
    <row r="43" spans="2:18">
      <c r="B43" s="23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4"/>
    </row>
    <row r="44" spans="2:18">
      <c r="B44" s="23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4"/>
    </row>
    <row r="45" spans="2:18">
      <c r="B45" s="23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4"/>
    </row>
    <row r="46" spans="2:18">
      <c r="B46" s="23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4"/>
    </row>
    <row r="47" spans="2:18">
      <c r="B47" s="23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4"/>
    </row>
    <row r="48" spans="2:18">
      <c r="B48" s="23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4"/>
    </row>
    <row r="49" spans="2:18">
      <c r="B49" s="23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4"/>
    </row>
    <row r="50" spans="2:18" s="1" customFormat="1" ht="14.4">
      <c r="B50" s="32"/>
      <c r="C50" s="33"/>
      <c r="D50" s="47" t="s">
        <v>48</v>
      </c>
      <c r="E50" s="48"/>
      <c r="F50" s="48"/>
      <c r="G50" s="48"/>
      <c r="H50" s="49"/>
      <c r="I50" s="33"/>
      <c r="J50" s="47" t="s">
        <v>49</v>
      </c>
      <c r="K50" s="48"/>
      <c r="L50" s="48"/>
      <c r="M50" s="48"/>
      <c r="N50" s="48"/>
      <c r="O50" s="48"/>
      <c r="P50" s="49"/>
      <c r="Q50" s="33"/>
      <c r="R50" s="34"/>
    </row>
    <row r="51" spans="2:18">
      <c r="B51" s="23"/>
      <c r="C51" s="25"/>
      <c r="D51" s="50"/>
      <c r="E51" s="25"/>
      <c r="F51" s="25"/>
      <c r="G51" s="25"/>
      <c r="H51" s="51"/>
      <c r="I51" s="25"/>
      <c r="J51" s="50"/>
      <c r="K51" s="25"/>
      <c r="L51" s="25"/>
      <c r="M51" s="25"/>
      <c r="N51" s="25"/>
      <c r="O51" s="25"/>
      <c r="P51" s="51"/>
      <c r="Q51" s="25"/>
      <c r="R51" s="24"/>
    </row>
    <row r="52" spans="2:18">
      <c r="B52" s="23"/>
      <c r="C52" s="25"/>
      <c r="D52" s="50"/>
      <c r="E52" s="25"/>
      <c r="F52" s="25"/>
      <c r="G52" s="25"/>
      <c r="H52" s="51"/>
      <c r="I52" s="25"/>
      <c r="J52" s="50"/>
      <c r="K52" s="25"/>
      <c r="L52" s="25"/>
      <c r="M52" s="25"/>
      <c r="N52" s="25"/>
      <c r="O52" s="25"/>
      <c r="P52" s="51"/>
      <c r="Q52" s="25"/>
      <c r="R52" s="24"/>
    </row>
    <row r="53" spans="2:18">
      <c r="B53" s="23"/>
      <c r="C53" s="25"/>
      <c r="D53" s="50"/>
      <c r="E53" s="25"/>
      <c r="F53" s="25"/>
      <c r="G53" s="25"/>
      <c r="H53" s="51"/>
      <c r="I53" s="25"/>
      <c r="J53" s="50"/>
      <c r="K53" s="25"/>
      <c r="L53" s="25"/>
      <c r="M53" s="25"/>
      <c r="N53" s="25"/>
      <c r="O53" s="25"/>
      <c r="P53" s="51"/>
      <c r="Q53" s="25"/>
      <c r="R53" s="24"/>
    </row>
    <row r="54" spans="2:18">
      <c r="B54" s="23"/>
      <c r="C54" s="25"/>
      <c r="D54" s="50"/>
      <c r="E54" s="25"/>
      <c r="F54" s="25"/>
      <c r="G54" s="25"/>
      <c r="H54" s="51"/>
      <c r="I54" s="25"/>
      <c r="J54" s="50"/>
      <c r="K54" s="25"/>
      <c r="L54" s="25"/>
      <c r="M54" s="25"/>
      <c r="N54" s="25"/>
      <c r="O54" s="25"/>
      <c r="P54" s="51"/>
      <c r="Q54" s="25"/>
      <c r="R54" s="24"/>
    </row>
    <row r="55" spans="2:18">
      <c r="B55" s="23"/>
      <c r="C55" s="25"/>
      <c r="D55" s="50"/>
      <c r="E55" s="25"/>
      <c r="F55" s="25"/>
      <c r="G55" s="25"/>
      <c r="H55" s="51"/>
      <c r="I55" s="25"/>
      <c r="J55" s="50"/>
      <c r="K55" s="25"/>
      <c r="L55" s="25"/>
      <c r="M55" s="25"/>
      <c r="N55" s="25"/>
      <c r="O55" s="25"/>
      <c r="P55" s="51"/>
      <c r="Q55" s="25"/>
      <c r="R55" s="24"/>
    </row>
    <row r="56" spans="2:18">
      <c r="B56" s="23"/>
      <c r="C56" s="25"/>
      <c r="D56" s="50"/>
      <c r="E56" s="25"/>
      <c r="F56" s="25"/>
      <c r="G56" s="25"/>
      <c r="H56" s="51"/>
      <c r="I56" s="25"/>
      <c r="J56" s="50"/>
      <c r="K56" s="25"/>
      <c r="L56" s="25"/>
      <c r="M56" s="25"/>
      <c r="N56" s="25"/>
      <c r="O56" s="25"/>
      <c r="P56" s="51"/>
      <c r="Q56" s="25"/>
      <c r="R56" s="24"/>
    </row>
    <row r="57" spans="2:18">
      <c r="B57" s="23"/>
      <c r="C57" s="25"/>
      <c r="D57" s="50"/>
      <c r="E57" s="25"/>
      <c r="F57" s="25"/>
      <c r="G57" s="25"/>
      <c r="H57" s="51"/>
      <c r="I57" s="25"/>
      <c r="J57" s="50"/>
      <c r="K57" s="25"/>
      <c r="L57" s="25"/>
      <c r="M57" s="25"/>
      <c r="N57" s="25"/>
      <c r="O57" s="25"/>
      <c r="P57" s="51"/>
      <c r="Q57" s="25"/>
      <c r="R57" s="24"/>
    </row>
    <row r="58" spans="2:18">
      <c r="B58" s="23"/>
      <c r="C58" s="25"/>
      <c r="D58" s="50"/>
      <c r="E58" s="25"/>
      <c r="F58" s="25"/>
      <c r="G58" s="25"/>
      <c r="H58" s="51"/>
      <c r="I58" s="25"/>
      <c r="J58" s="50"/>
      <c r="K58" s="25"/>
      <c r="L58" s="25"/>
      <c r="M58" s="25"/>
      <c r="N58" s="25"/>
      <c r="O58" s="25"/>
      <c r="P58" s="51"/>
      <c r="Q58" s="25"/>
      <c r="R58" s="24"/>
    </row>
    <row r="59" spans="2:18" s="1" customFormat="1" ht="14.4">
      <c r="B59" s="32"/>
      <c r="C59" s="33"/>
      <c r="D59" s="52" t="s">
        <v>50</v>
      </c>
      <c r="E59" s="53"/>
      <c r="F59" s="53"/>
      <c r="G59" s="54" t="s">
        <v>51</v>
      </c>
      <c r="H59" s="55"/>
      <c r="I59" s="33"/>
      <c r="J59" s="52" t="s">
        <v>50</v>
      </c>
      <c r="K59" s="53"/>
      <c r="L59" s="53"/>
      <c r="M59" s="53"/>
      <c r="N59" s="54" t="s">
        <v>51</v>
      </c>
      <c r="O59" s="53"/>
      <c r="P59" s="55"/>
      <c r="Q59" s="33"/>
      <c r="R59" s="34"/>
    </row>
    <row r="60" spans="2:18">
      <c r="B60" s="23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4"/>
    </row>
    <row r="61" spans="2:18" s="1" customFormat="1" ht="14.4">
      <c r="B61" s="32"/>
      <c r="C61" s="33"/>
      <c r="D61" s="47" t="s">
        <v>52</v>
      </c>
      <c r="E61" s="48"/>
      <c r="F61" s="48"/>
      <c r="G61" s="48"/>
      <c r="H61" s="49"/>
      <c r="I61" s="33"/>
      <c r="J61" s="47" t="s">
        <v>53</v>
      </c>
      <c r="K61" s="48"/>
      <c r="L61" s="48"/>
      <c r="M61" s="48"/>
      <c r="N61" s="48"/>
      <c r="O61" s="48"/>
      <c r="P61" s="49"/>
      <c r="Q61" s="33"/>
      <c r="R61" s="34"/>
    </row>
    <row r="62" spans="2:18">
      <c r="B62" s="23"/>
      <c r="C62" s="25"/>
      <c r="D62" s="50"/>
      <c r="E62" s="25"/>
      <c r="F62" s="25"/>
      <c r="G62" s="25"/>
      <c r="H62" s="51"/>
      <c r="I62" s="25"/>
      <c r="J62" s="50"/>
      <c r="K62" s="25"/>
      <c r="L62" s="25"/>
      <c r="M62" s="25"/>
      <c r="N62" s="25"/>
      <c r="O62" s="25"/>
      <c r="P62" s="51"/>
      <c r="Q62" s="25"/>
      <c r="R62" s="24"/>
    </row>
    <row r="63" spans="2:18">
      <c r="B63" s="23"/>
      <c r="C63" s="25"/>
      <c r="D63" s="50"/>
      <c r="E63" s="25"/>
      <c r="F63" s="25"/>
      <c r="G63" s="25"/>
      <c r="H63" s="51"/>
      <c r="I63" s="25"/>
      <c r="J63" s="50"/>
      <c r="K63" s="25"/>
      <c r="L63" s="25"/>
      <c r="M63" s="25"/>
      <c r="N63" s="25"/>
      <c r="O63" s="25"/>
      <c r="P63" s="51"/>
      <c r="Q63" s="25"/>
      <c r="R63" s="24"/>
    </row>
    <row r="64" spans="2:18">
      <c r="B64" s="23"/>
      <c r="C64" s="25"/>
      <c r="D64" s="50"/>
      <c r="E64" s="25"/>
      <c r="F64" s="25"/>
      <c r="G64" s="25"/>
      <c r="H64" s="51"/>
      <c r="I64" s="25"/>
      <c r="J64" s="50"/>
      <c r="K64" s="25"/>
      <c r="L64" s="25"/>
      <c r="M64" s="25"/>
      <c r="N64" s="25"/>
      <c r="O64" s="25"/>
      <c r="P64" s="51"/>
      <c r="Q64" s="25"/>
      <c r="R64" s="24"/>
    </row>
    <row r="65" spans="2:21">
      <c r="B65" s="23"/>
      <c r="C65" s="25"/>
      <c r="D65" s="50"/>
      <c r="E65" s="25"/>
      <c r="F65" s="25"/>
      <c r="G65" s="25"/>
      <c r="H65" s="51"/>
      <c r="I65" s="25"/>
      <c r="J65" s="50"/>
      <c r="K65" s="25"/>
      <c r="L65" s="25"/>
      <c r="M65" s="25"/>
      <c r="N65" s="25"/>
      <c r="O65" s="25"/>
      <c r="P65" s="51"/>
      <c r="Q65" s="25"/>
      <c r="R65" s="24"/>
    </row>
    <row r="66" spans="2:21">
      <c r="B66" s="23"/>
      <c r="C66" s="25"/>
      <c r="D66" s="50"/>
      <c r="E66" s="25"/>
      <c r="F66" s="25"/>
      <c r="G66" s="25"/>
      <c r="H66" s="51"/>
      <c r="I66" s="25"/>
      <c r="J66" s="50"/>
      <c r="K66" s="25"/>
      <c r="L66" s="25"/>
      <c r="M66" s="25"/>
      <c r="N66" s="25"/>
      <c r="O66" s="25"/>
      <c r="P66" s="51"/>
      <c r="Q66" s="25"/>
      <c r="R66" s="24"/>
    </row>
    <row r="67" spans="2:21">
      <c r="B67" s="23"/>
      <c r="C67" s="25"/>
      <c r="D67" s="50"/>
      <c r="E67" s="25"/>
      <c r="F67" s="25"/>
      <c r="G67" s="25"/>
      <c r="H67" s="51"/>
      <c r="I67" s="25"/>
      <c r="J67" s="50"/>
      <c r="K67" s="25"/>
      <c r="L67" s="25"/>
      <c r="M67" s="25"/>
      <c r="N67" s="25"/>
      <c r="O67" s="25"/>
      <c r="P67" s="51"/>
      <c r="Q67" s="25"/>
      <c r="R67" s="24"/>
    </row>
    <row r="68" spans="2:21">
      <c r="B68" s="23"/>
      <c r="C68" s="25"/>
      <c r="D68" s="50"/>
      <c r="E68" s="25"/>
      <c r="F68" s="25"/>
      <c r="G68" s="25"/>
      <c r="H68" s="51"/>
      <c r="I68" s="25"/>
      <c r="J68" s="50"/>
      <c r="K68" s="25"/>
      <c r="L68" s="25"/>
      <c r="M68" s="25"/>
      <c r="N68" s="25"/>
      <c r="O68" s="25"/>
      <c r="P68" s="51"/>
      <c r="Q68" s="25"/>
      <c r="R68" s="24"/>
    </row>
    <row r="69" spans="2:21">
      <c r="B69" s="23"/>
      <c r="C69" s="25"/>
      <c r="D69" s="50"/>
      <c r="E69" s="25"/>
      <c r="F69" s="25"/>
      <c r="G69" s="25"/>
      <c r="H69" s="51"/>
      <c r="I69" s="25"/>
      <c r="J69" s="50"/>
      <c r="K69" s="25"/>
      <c r="L69" s="25"/>
      <c r="M69" s="25"/>
      <c r="N69" s="25"/>
      <c r="O69" s="25"/>
      <c r="P69" s="51"/>
      <c r="Q69" s="25"/>
      <c r="R69" s="24"/>
    </row>
    <row r="70" spans="2:21" s="1" customFormat="1" ht="14.4">
      <c r="B70" s="32"/>
      <c r="C70" s="33"/>
      <c r="D70" s="52" t="s">
        <v>50</v>
      </c>
      <c r="E70" s="53"/>
      <c r="F70" s="53"/>
      <c r="G70" s="54" t="s">
        <v>51</v>
      </c>
      <c r="H70" s="55"/>
      <c r="I70" s="33"/>
      <c r="J70" s="52" t="s">
        <v>50</v>
      </c>
      <c r="K70" s="53"/>
      <c r="L70" s="53"/>
      <c r="M70" s="53"/>
      <c r="N70" s="54" t="s">
        <v>51</v>
      </c>
      <c r="O70" s="53"/>
      <c r="P70" s="55"/>
      <c r="Q70" s="33"/>
      <c r="R70" s="34"/>
    </row>
    <row r="71" spans="2:21" s="1" customFormat="1" ht="14.4" customHeight="1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8"/>
    </row>
    <row r="75" spans="2:21" s="1" customFormat="1" ht="6.9" customHeight="1">
      <c r="B75" s="123"/>
      <c r="C75" s="124"/>
      <c r="D75" s="124"/>
      <c r="E75" s="124"/>
      <c r="F75" s="124"/>
      <c r="G75" s="124"/>
      <c r="H75" s="124"/>
      <c r="I75" s="124"/>
      <c r="J75" s="124"/>
      <c r="K75" s="124"/>
      <c r="L75" s="124"/>
      <c r="M75" s="124"/>
      <c r="N75" s="124"/>
      <c r="O75" s="124"/>
      <c r="P75" s="124"/>
      <c r="Q75" s="124"/>
      <c r="R75" s="125"/>
    </row>
    <row r="76" spans="2:21" s="1" customFormat="1" ht="36.9" customHeight="1">
      <c r="B76" s="32"/>
      <c r="C76" s="196" t="s">
        <v>137</v>
      </c>
      <c r="D76" s="197"/>
      <c r="E76" s="197"/>
      <c r="F76" s="197"/>
      <c r="G76" s="197"/>
      <c r="H76" s="197"/>
      <c r="I76" s="197"/>
      <c r="J76" s="197"/>
      <c r="K76" s="197"/>
      <c r="L76" s="197"/>
      <c r="M76" s="197"/>
      <c r="N76" s="197"/>
      <c r="O76" s="197"/>
      <c r="P76" s="197"/>
      <c r="Q76" s="197"/>
      <c r="R76" s="34"/>
      <c r="T76" s="126"/>
      <c r="U76" s="126"/>
    </row>
    <row r="77" spans="2:21" s="1" customFormat="1" ht="6.9" customHeight="1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4"/>
      <c r="T77" s="126"/>
      <c r="U77" s="126"/>
    </row>
    <row r="78" spans="2:21" s="1" customFormat="1" ht="30" customHeight="1">
      <c r="B78" s="32"/>
      <c r="C78" s="29" t="s">
        <v>17</v>
      </c>
      <c r="D78" s="33"/>
      <c r="E78" s="33"/>
      <c r="F78" s="231" t="str">
        <f>F6</f>
        <v>Dětské sportovně-kulturní centrum Staré Brno</v>
      </c>
      <c r="G78" s="232"/>
      <c r="H78" s="232"/>
      <c r="I78" s="232"/>
      <c r="J78" s="232"/>
      <c r="K78" s="232"/>
      <c r="L78" s="232"/>
      <c r="M78" s="232"/>
      <c r="N78" s="232"/>
      <c r="O78" s="232"/>
      <c r="P78" s="232"/>
      <c r="Q78" s="33"/>
      <c r="R78" s="34"/>
      <c r="T78" s="126"/>
      <c r="U78" s="126"/>
    </row>
    <row r="79" spans="2:21" s="1" customFormat="1" ht="36.9" customHeight="1">
      <c r="B79" s="32"/>
      <c r="C79" s="66" t="s">
        <v>131</v>
      </c>
      <c r="D79" s="33"/>
      <c r="E79" s="33"/>
      <c r="F79" s="198" t="str">
        <f>F7</f>
        <v>SO04 - Venkovní plochy</v>
      </c>
      <c r="G79" s="225"/>
      <c r="H79" s="225"/>
      <c r="I79" s="225"/>
      <c r="J79" s="225"/>
      <c r="K79" s="225"/>
      <c r="L79" s="225"/>
      <c r="M79" s="225"/>
      <c r="N79" s="225"/>
      <c r="O79" s="225"/>
      <c r="P79" s="225"/>
      <c r="Q79" s="33"/>
      <c r="R79" s="34"/>
      <c r="T79" s="126"/>
      <c r="U79" s="126"/>
    </row>
    <row r="80" spans="2:21" s="1" customFormat="1" ht="6.9" customHeight="1">
      <c r="B80" s="32"/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33"/>
      <c r="Q80" s="33"/>
      <c r="R80" s="34"/>
      <c r="T80" s="126"/>
      <c r="U80" s="126"/>
    </row>
    <row r="81" spans="2:47" s="1" customFormat="1" ht="18" customHeight="1">
      <c r="B81" s="32"/>
      <c r="C81" s="29" t="s">
        <v>22</v>
      </c>
      <c r="D81" s="33"/>
      <c r="E81" s="33"/>
      <c r="F81" s="27" t="str">
        <f>F9</f>
        <v>Brno</v>
      </c>
      <c r="G81" s="33"/>
      <c r="H81" s="33"/>
      <c r="I81" s="33"/>
      <c r="J81" s="33"/>
      <c r="K81" s="29" t="s">
        <v>24</v>
      </c>
      <c r="L81" s="33"/>
      <c r="M81" s="226" t="str">
        <f>IF(O9="","",O9)</f>
        <v>17. 2. 2018</v>
      </c>
      <c r="N81" s="226"/>
      <c r="O81" s="226"/>
      <c r="P81" s="226"/>
      <c r="Q81" s="33"/>
      <c r="R81" s="34"/>
      <c r="T81" s="126"/>
      <c r="U81" s="126"/>
    </row>
    <row r="82" spans="2:47" s="1" customFormat="1" ht="6.9" customHeight="1">
      <c r="B82" s="32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4"/>
      <c r="T82" s="126"/>
      <c r="U82" s="126"/>
    </row>
    <row r="83" spans="2:47" s="1" customFormat="1" ht="13.2">
      <c r="B83" s="32"/>
      <c r="C83" s="29" t="s">
        <v>26</v>
      </c>
      <c r="D83" s="33"/>
      <c r="E83" s="33"/>
      <c r="F83" s="27" t="str">
        <f>E12</f>
        <v xml:space="preserve"> </v>
      </c>
      <c r="G83" s="33"/>
      <c r="H83" s="33"/>
      <c r="I83" s="33"/>
      <c r="J83" s="33"/>
      <c r="K83" s="29" t="s">
        <v>31</v>
      </c>
      <c r="L83" s="33"/>
      <c r="M83" s="209" t="str">
        <f>E18</f>
        <v xml:space="preserve"> </v>
      </c>
      <c r="N83" s="209"/>
      <c r="O83" s="209"/>
      <c r="P83" s="209"/>
      <c r="Q83" s="209"/>
      <c r="R83" s="34"/>
      <c r="T83" s="126"/>
      <c r="U83" s="126"/>
    </row>
    <row r="84" spans="2:47" s="1" customFormat="1" ht="14.4" customHeight="1">
      <c r="B84" s="32"/>
      <c r="C84" s="29" t="s">
        <v>30</v>
      </c>
      <c r="D84" s="33"/>
      <c r="E84" s="33"/>
      <c r="F84" s="27" t="str">
        <f>IF(E15="","",E15)</f>
        <v xml:space="preserve"> </v>
      </c>
      <c r="G84" s="33"/>
      <c r="H84" s="33"/>
      <c r="I84" s="33"/>
      <c r="J84" s="33"/>
      <c r="K84" s="29" t="s">
        <v>33</v>
      </c>
      <c r="L84" s="33"/>
      <c r="M84" s="209" t="str">
        <f>E21</f>
        <v xml:space="preserve"> </v>
      </c>
      <c r="N84" s="209"/>
      <c r="O84" s="209"/>
      <c r="P84" s="209"/>
      <c r="Q84" s="209"/>
      <c r="R84" s="34"/>
      <c r="T84" s="126"/>
      <c r="U84" s="126"/>
    </row>
    <row r="85" spans="2:47" s="1" customFormat="1" ht="10.35" customHeight="1">
      <c r="B85" s="32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4"/>
      <c r="T85" s="126"/>
      <c r="U85" s="126"/>
    </row>
    <row r="86" spans="2:47" s="1" customFormat="1" ht="29.25" customHeight="1">
      <c r="B86" s="32"/>
      <c r="C86" s="236" t="s">
        <v>138</v>
      </c>
      <c r="D86" s="237"/>
      <c r="E86" s="237"/>
      <c r="F86" s="237"/>
      <c r="G86" s="237"/>
      <c r="H86" s="115"/>
      <c r="I86" s="115"/>
      <c r="J86" s="115"/>
      <c r="K86" s="115"/>
      <c r="L86" s="115"/>
      <c r="M86" s="115"/>
      <c r="N86" s="236" t="s">
        <v>139</v>
      </c>
      <c r="O86" s="237"/>
      <c r="P86" s="237"/>
      <c r="Q86" s="237"/>
      <c r="R86" s="34"/>
      <c r="T86" s="126"/>
      <c r="U86" s="126"/>
    </row>
    <row r="87" spans="2:47" s="1" customFormat="1" ht="10.35" customHeight="1">
      <c r="B87" s="32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4"/>
      <c r="T87" s="126"/>
      <c r="U87" s="126"/>
    </row>
    <row r="88" spans="2:47" s="1" customFormat="1" ht="29.25" customHeight="1">
      <c r="B88" s="32"/>
      <c r="C88" s="128" t="s">
        <v>140</v>
      </c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169">
        <f>N111</f>
        <v>5278750</v>
      </c>
      <c r="O88" s="229"/>
      <c r="P88" s="229"/>
      <c r="Q88" s="229"/>
      <c r="R88" s="34"/>
      <c r="T88" s="126"/>
      <c r="U88" s="126"/>
      <c r="AU88" s="19" t="s">
        <v>141</v>
      </c>
    </row>
    <row r="89" spans="2:47" s="7" customFormat="1" ht="24.9" customHeight="1">
      <c r="B89" s="129"/>
      <c r="C89" s="130"/>
      <c r="D89" s="131" t="s">
        <v>142</v>
      </c>
      <c r="E89" s="130"/>
      <c r="F89" s="130"/>
      <c r="G89" s="130"/>
      <c r="H89" s="130"/>
      <c r="I89" s="130"/>
      <c r="J89" s="130"/>
      <c r="K89" s="130"/>
      <c r="L89" s="130"/>
      <c r="M89" s="130"/>
      <c r="N89" s="218">
        <f>N112</f>
        <v>5278750</v>
      </c>
      <c r="O89" s="233"/>
      <c r="P89" s="233"/>
      <c r="Q89" s="233"/>
      <c r="R89" s="132"/>
      <c r="T89" s="133"/>
      <c r="U89" s="133"/>
    </row>
    <row r="90" spans="2:47" s="8" customFormat="1" ht="19.95" customHeight="1">
      <c r="B90" s="134"/>
      <c r="C90" s="100"/>
      <c r="D90" s="135" t="s">
        <v>347</v>
      </c>
      <c r="E90" s="100"/>
      <c r="F90" s="100"/>
      <c r="G90" s="100"/>
      <c r="H90" s="100"/>
      <c r="I90" s="100"/>
      <c r="J90" s="100"/>
      <c r="K90" s="100"/>
      <c r="L90" s="100"/>
      <c r="M90" s="100"/>
      <c r="N90" s="177">
        <f>N113</f>
        <v>5278750</v>
      </c>
      <c r="O90" s="178"/>
      <c r="P90" s="178"/>
      <c r="Q90" s="178"/>
      <c r="R90" s="136"/>
      <c r="T90" s="137"/>
      <c r="U90" s="137"/>
    </row>
    <row r="91" spans="2:47" s="1" customFormat="1" ht="21.75" customHeight="1"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4"/>
      <c r="T91" s="126"/>
      <c r="U91" s="126"/>
    </row>
    <row r="92" spans="2:47" s="1" customFormat="1" ht="29.25" customHeight="1">
      <c r="B92" s="32"/>
      <c r="C92" s="128" t="s">
        <v>154</v>
      </c>
      <c r="D92" s="33"/>
      <c r="E92" s="33"/>
      <c r="F92" s="33"/>
      <c r="G92" s="33"/>
      <c r="H92" s="33"/>
      <c r="I92" s="33"/>
      <c r="J92" s="33"/>
      <c r="K92" s="33"/>
      <c r="L92" s="33"/>
      <c r="M92" s="33"/>
      <c r="N92" s="229">
        <v>0</v>
      </c>
      <c r="O92" s="230"/>
      <c r="P92" s="230"/>
      <c r="Q92" s="230"/>
      <c r="R92" s="34"/>
      <c r="T92" s="138"/>
      <c r="U92" s="139" t="s">
        <v>38</v>
      </c>
    </row>
    <row r="93" spans="2:47" s="1" customFormat="1" ht="18" customHeight="1"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4"/>
      <c r="T93" s="126"/>
      <c r="U93" s="126"/>
    </row>
    <row r="94" spans="2:47" s="1" customFormat="1" ht="29.25" customHeight="1">
      <c r="B94" s="32"/>
      <c r="C94" s="114" t="s">
        <v>124</v>
      </c>
      <c r="D94" s="115"/>
      <c r="E94" s="115"/>
      <c r="F94" s="115"/>
      <c r="G94" s="115"/>
      <c r="H94" s="115"/>
      <c r="I94" s="115"/>
      <c r="J94" s="115"/>
      <c r="K94" s="115"/>
      <c r="L94" s="170">
        <f>ROUND(SUM(N88+N92),2)</f>
        <v>5278750</v>
      </c>
      <c r="M94" s="170"/>
      <c r="N94" s="170"/>
      <c r="O94" s="170"/>
      <c r="P94" s="170"/>
      <c r="Q94" s="170"/>
      <c r="R94" s="34"/>
      <c r="T94" s="126"/>
      <c r="U94" s="126"/>
    </row>
    <row r="95" spans="2:47" s="1" customFormat="1" ht="6.9" customHeight="1">
      <c r="B95" s="56"/>
      <c r="C95" s="57"/>
      <c r="D95" s="57"/>
      <c r="E95" s="57"/>
      <c r="F95" s="57"/>
      <c r="G95" s="57"/>
      <c r="H95" s="57"/>
      <c r="I95" s="57"/>
      <c r="J95" s="57"/>
      <c r="K95" s="57"/>
      <c r="L95" s="57"/>
      <c r="M95" s="57"/>
      <c r="N95" s="57"/>
      <c r="O95" s="57"/>
      <c r="P95" s="57"/>
      <c r="Q95" s="57"/>
      <c r="R95" s="58"/>
      <c r="T95" s="126"/>
      <c r="U95" s="126"/>
    </row>
    <row r="99" spans="2:63" s="1" customFormat="1" ht="6.9" customHeight="1">
      <c r="B99" s="59"/>
      <c r="C99" s="60"/>
      <c r="D99" s="60"/>
      <c r="E99" s="60"/>
      <c r="F99" s="60"/>
      <c r="G99" s="60"/>
      <c r="H99" s="60"/>
      <c r="I99" s="60"/>
      <c r="J99" s="60"/>
      <c r="K99" s="60"/>
      <c r="L99" s="60"/>
      <c r="M99" s="60"/>
      <c r="N99" s="60"/>
      <c r="O99" s="60"/>
      <c r="P99" s="60"/>
      <c r="Q99" s="60"/>
      <c r="R99" s="61"/>
    </row>
    <row r="100" spans="2:63" s="1" customFormat="1" ht="36.9" customHeight="1">
      <c r="B100" s="32"/>
      <c r="C100" s="196" t="s">
        <v>155</v>
      </c>
      <c r="D100" s="225"/>
      <c r="E100" s="225"/>
      <c r="F100" s="225"/>
      <c r="G100" s="225"/>
      <c r="H100" s="225"/>
      <c r="I100" s="225"/>
      <c r="J100" s="225"/>
      <c r="K100" s="225"/>
      <c r="L100" s="225"/>
      <c r="M100" s="225"/>
      <c r="N100" s="225"/>
      <c r="O100" s="225"/>
      <c r="P100" s="225"/>
      <c r="Q100" s="225"/>
      <c r="R100" s="34"/>
    </row>
    <row r="101" spans="2:63" s="1" customFormat="1" ht="6.9" customHeight="1">
      <c r="B101" s="32"/>
      <c r="C101" s="33"/>
      <c r="D101" s="33"/>
      <c r="E101" s="33"/>
      <c r="F101" s="33"/>
      <c r="G101" s="33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4"/>
    </row>
    <row r="102" spans="2:63" s="1" customFormat="1" ht="30" customHeight="1">
      <c r="B102" s="32"/>
      <c r="C102" s="29" t="s">
        <v>17</v>
      </c>
      <c r="D102" s="33"/>
      <c r="E102" s="33"/>
      <c r="F102" s="231" t="str">
        <f>F6</f>
        <v>Dětské sportovně-kulturní centrum Staré Brno</v>
      </c>
      <c r="G102" s="232"/>
      <c r="H102" s="232"/>
      <c r="I102" s="232"/>
      <c r="J102" s="232"/>
      <c r="K102" s="232"/>
      <c r="L102" s="232"/>
      <c r="M102" s="232"/>
      <c r="N102" s="232"/>
      <c r="O102" s="232"/>
      <c r="P102" s="232"/>
      <c r="Q102" s="33"/>
      <c r="R102" s="34"/>
    </row>
    <row r="103" spans="2:63" s="1" customFormat="1" ht="36.9" customHeight="1">
      <c r="B103" s="32"/>
      <c r="C103" s="66" t="s">
        <v>131</v>
      </c>
      <c r="D103" s="33"/>
      <c r="E103" s="33"/>
      <c r="F103" s="198" t="str">
        <f>F7</f>
        <v>SO04 - Venkovní plochy</v>
      </c>
      <c r="G103" s="225"/>
      <c r="H103" s="225"/>
      <c r="I103" s="225"/>
      <c r="J103" s="225"/>
      <c r="K103" s="225"/>
      <c r="L103" s="225"/>
      <c r="M103" s="225"/>
      <c r="N103" s="225"/>
      <c r="O103" s="225"/>
      <c r="P103" s="225"/>
      <c r="Q103" s="33"/>
      <c r="R103" s="34"/>
    </row>
    <row r="104" spans="2:63" s="1" customFormat="1" ht="6.9" customHeight="1">
      <c r="B104" s="32"/>
      <c r="C104" s="33"/>
      <c r="D104" s="33"/>
      <c r="E104" s="33"/>
      <c r="F104" s="33"/>
      <c r="G104" s="33"/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4"/>
    </row>
    <row r="105" spans="2:63" s="1" customFormat="1" ht="18" customHeight="1">
      <c r="B105" s="32"/>
      <c r="C105" s="29" t="s">
        <v>22</v>
      </c>
      <c r="D105" s="33"/>
      <c r="E105" s="33"/>
      <c r="F105" s="27" t="str">
        <f>F9</f>
        <v>Brno</v>
      </c>
      <c r="G105" s="33"/>
      <c r="H105" s="33"/>
      <c r="I105" s="33"/>
      <c r="J105" s="33"/>
      <c r="K105" s="29" t="s">
        <v>24</v>
      </c>
      <c r="L105" s="33"/>
      <c r="M105" s="226" t="str">
        <f>IF(O9="","",O9)</f>
        <v>17. 2. 2018</v>
      </c>
      <c r="N105" s="226"/>
      <c r="O105" s="226"/>
      <c r="P105" s="226"/>
      <c r="Q105" s="33"/>
      <c r="R105" s="34"/>
    </row>
    <row r="106" spans="2:63" s="1" customFormat="1" ht="6.9" customHeight="1">
      <c r="B106" s="32"/>
      <c r="C106" s="33"/>
      <c r="D106" s="33"/>
      <c r="E106" s="33"/>
      <c r="F106" s="33"/>
      <c r="G106" s="33"/>
      <c r="H106" s="33"/>
      <c r="I106" s="33"/>
      <c r="J106" s="33"/>
      <c r="K106" s="33"/>
      <c r="L106" s="33"/>
      <c r="M106" s="33"/>
      <c r="N106" s="33"/>
      <c r="O106" s="33"/>
      <c r="P106" s="33"/>
      <c r="Q106" s="33"/>
      <c r="R106" s="34"/>
    </row>
    <row r="107" spans="2:63" s="1" customFormat="1" ht="13.2">
      <c r="B107" s="32"/>
      <c r="C107" s="29" t="s">
        <v>26</v>
      </c>
      <c r="D107" s="33"/>
      <c r="E107" s="33"/>
      <c r="F107" s="27" t="str">
        <f>E12</f>
        <v xml:space="preserve"> </v>
      </c>
      <c r="G107" s="33"/>
      <c r="H107" s="33"/>
      <c r="I107" s="33"/>
      <c r="J107" s="33"/>
      <c r="K107" s="29" t="s">
        <v>31</v>
      </c>
      <c r="L107" s="33"/>
      <c r="M107" s="209" t="str">
        <f>E18</f>
        <v xml:space="preserve"> </v>
      </c>
      <c r="N107" s="209"/>
      <c r="O107" s="209"/>
      <c r="P107" s="209"/>
      <c r="Q107" s="209"/>
      <c r="R107" s="34"/>
    </row>
    <row r="108" spans="2:63" s="1" customFormat="1" ht="14.4" customHeight="1">
      <c r="B108" s="32"/>
      <c r="C108" s="29" t="s">
        <v>30</v>
      </c>
      <c r="D108" s="33"/>
      <c r="E108" s="33"/>
      <c r="F108" s="27" t="str">
        <f>IF(E15="","",E15)</f>
        <v xml:space="preserve"> </v>
      </c>
      <c r="G108" s="33"/>
      <c r="H108" s="33"/>
      <c r="I108" s="33"/>
      <c r="J108" s="33"/>
      <c r="K108" s="29" t="s">
        <v>33</v>
      </c>
      <c r="L108" s="33"/>
      <c r="M108" s="209" t="str">
        <f>E21</f>
        <v xml:space="preserve"> </v>
      </c>
      <c r="N108" s="209"/>
      <c r="O108" s="209"/>
      <c r="P108" s="209"/>
      <c r="Q108" s="209"/>
      <c r="R108" s="34"/>
    </row>
    <row r="109" spans="2:63" s="1" customFormat="1" ht="10.35" customHeight="1">
      <c r="B109" s="32"/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P109" s="33"/>
      <c r="Q109" s="33"/>
      <c r="R109" s="34"/>
    </row>
    <row r="110" spans="2:63" s="9" customFormat="1" ht="29.25" customHeight="1">
      <c r="B110" s="140"/>
      <c r="C110" s="141" t="s">
        <v>156</v>
      </c>
      <c r="D110" s="142" t="s">
        <v>157</v>
      </c>
      <c r="E110" s="142" t="s">
        <v>56</v>
      </c>
      <c r="F110" s="227" t="s">
        <v>158</v>
      </c>
      <c r="G110" s="227"/>
      <c r="H110" s="227"/>
      <c r="I110" s="227"/>
      <c r="J110" s="142" t="s">
        <v>159</v>
      </c>
      <c r="K110" s="142" t="s">
        <v>160</v>
      </c>
      <c r="L110" s="227" t="s">
        <v>161</v>
      </c>
      <c r="M110" s="227"/>
      <c r="N110" s="227" t="s">
        <v>139</v>
      </c>
      <c r="O110" s="227"/>
      <c r="P110" s="227"/>
      <c r="Q110" s="228"/>
      <c r="R110" s="143"/>
      <c r="T110" s="77" t="s">
        <v>162</v>
      </c>
      <c r="U110" s="78" t="s">
        <v>38</v>
      </c>
      <c r="V110" s="78" t="s">
        <v>163</v>
      </c>
      <c r="W110" s="78" t="s">
        <v>164</v>
      </c>
      <c r="X110" s="78" t="s">
        <v>165</v>
      </c>
      <c r="Y110" s="78" t="s">
        <v>166</v>
      </c>
      <c r="Z110" s="78" t="s">
        <v>167</v>
      </c>
      <c r="AA110" s="79" t="s">
        <v>168</v>
      </c>
    </row>
    <row r="111" spans="2:63" s="1" customFormat="1" ht="29.25" customHeight="1">
      <c r="B111" s="32"/>
      <c r="C111" s="81" t="s">
        <v>135</v>
      </c>
      <c r="D111" s="33"/>
      <c r="E111" s="33"/>
      <c r="F111" s="33"/>
      <c r="G111" s="33"/>
      <c r="H111" s="33"/>
      <c r="I111" s="33"/>
      <c r="J111" s="33"/>
      <c r="K111" s="33"/>
      <c r="L111" s="33"/>
      <c r="M111" s="33"/>
      <c r="N111" s="215">
        <f>BK111</f>
        <v>5278750</v>
      </c>
      <c r="O111" s="216"/>
      <c r="P111" s="216"/>
      <c r="Q111" s="216"/>
      <c r="R111" s="34"/>
      <c r="T111" s="80"/>
      <c r="U111" s="48"/>
      <c r="V111" s="48"/>
      <c r="W111" s="144">
        <f>W112</f>
        <v>0</v>
      </c>
      <c r="X111" s="48"/>
      <c r="Y111" s="144">
        <f>Y112</f>
        <v>0</v>
      </c>
      <c r="Z111" s="48"/>
      <c r="AA111" s="145">
        <f>AA112</f>
        <v>0</v>
      </c>
      <c r="AT111" s="19" t="s">
        <v>73</v>
      </c>
      <c r="AU111" s="19" t="s">
        <v>141</v>
      </c>
      <c r="BK111" s="146">
        <f>BK112</f>
        <v>5278750</v>
      </c>
    </row>
    <row r="112" spans="2:63" s="10" customFormat="1" ht="37.35" customHeight="1">
      <c r="B112" s="147"/>
      <c r="C112" s="148"/>
      <c r="D112" s="149" t="s">
        <v>142</v>
      </c>
      <c r="E112" s="149"/>
      <c r="F112" s="149"/>
      <c r="G112" s="149"/>
      <c r="H112" s="149"/>
      <c r="I112" s="149"/>
      <c r="J112" s="149"/>
      <c r="K112" s="149"/>
      <c r="L112" s="149"/>
      <c r="M112" s="149"/>
      <c r="N112" s="217">
        <f>BK112</f>
        <v>5278750</v>
      </c>
      <c r="O112" s="218"/>
      <c r="P112" s="218"/>
      <c r="Q112" s="218"/>
      <c r="R112" s="150"/>
      <c r="T112" s="151"/>
      <c r="U112" s="148"/>
      <c r="V112" s="148"/>
      <c r="W112" s="152">
        <f>W113</f>
        <v>0</v>
      </c>
      <c r="X112" s="148"/>
      <c r="Y112" s="152">
        <f>Y113</f>
        <v>0</v>
      </c>
      <c r="Z112" s="148"/>
      <c r="AA112" s="153">
        <f>AA113</f>
        <v>0</v>
      </c>
      <c r="AR112" s="154" t="s">
        <v>81</v>
      </c>
      <c r="AT112" s="155" t="s">
        <v>73</v>
      </c>
      <c r="AU112" s="155" t="s">
        <v>74</v>
      </c>
      <c r="AY112" s="154" t="s">
        <v>169</v>
      </c>
      <c r="BK112" s="156">
        <f>BK113</f>
        <v>5278750</v>
      </c>
    </row>
    <row r="113" spans="2:65" s="10" customFormat="1" ht="19.95" customHeight="1">
      <c r="B113" s="147"/>
      <c r="C113" s="148"/>
      <c r="D113" s="157" t="s">
        <v>347</v>
      </c>
      <c r="E113" s="157"/>
      <c r="F113" s="157"/>
      <c r="G113" s="157"/>
      <c r="H113" s="157"/>
      <c r="I113" s="157"/>
      <c r="J113" s="157"/>
      <c r="K113" s="157"/>
      <c r="L113" s="157"/>
      <c r="M113" s="157"/>
      <c r="N113" s="219">
        <f>BK113</f>
        <v>5278750</v>
      </c>
      <c r="O113" s="220"/>
      <c r="P113" s="220"/>
      <c r="Q113" s="220"/>
      <c r="R113" s="150"/>
      <c r="T113" s="151"/>
      <c r="U113" s="148"/>
      <c r="V113" s="148"/>
      <c r="W113" s="152">
        <f>SUM(W114:W122)</f>
        <v>0</v>
      </c>
      <c r="X113" s="148"/>
      <c r="Y113" s="152">
        <f>SUM(Y114:Y122)</f>
        <v>0</v>
      </c>
      <c r="Z113" s="148"/>
      <c r="AA113" s="153">
        <f>SUM(AA114:AA122)</f>
        <v>0</v>
      </c>
      <c r="AR113" s="154" t="s">
        <v>81</v>
      </c>
      <c r="AT113" s="155" t="s">
        <v>73</v>
      </c>
      <c r="AU113" s="155" t="s">
        <v>81</v>
      </c>
      <c r="AY113" s="154" t="s">
        <v>169</v>
      </c>
      <c r="BK113" s="156">
        <f>SUM(BK114:BK122)</f>
        <v>5278750</v>
      </c>
    </row>
    <row r="114" spans="2:65" s="1" customFormat="1" ht="38.25" customHeight="1">
      <c r="B114" s="32"/>
      <c r="C114" s="158" t="s">
        <v>81</v>
      </c>
      <c r="D114" s="158" t="s">
        <v>170</v>
      </c>
      <c r="E114" s="159" t="s">
        <v>348</v>
      </c>
      <c r="F114" s="213" t="s">
        <v>349</v>
      </c>
      <c r="G114" s="213"/>
      <c r="H114" s="213"/>
      <c r="I114" s="213"/>
      <c r="J114" s="160" t="s">
        <v>198</v>
      </c>
      <c r="K114" s="161">
        <v>3000</v>
      </c>
      <c r="L114" s="214">
        <v>500</v>
      </c>
      <c r="M114" s="214"/>
      <c r="N114" s="214">
        <f t="shared" ref="N114:N122" si="0">ROUND(L114*K114,2)</f>
        <v>1500000</v>
      </c>
      <c r="O114" s="214"/>
      <c r="P114" s="214"/>
      <c r="Q114" s="214"/>
      <c r="R114" s="34"/>
      <c r="T114" s="162" t="s">
        <v>20</v>
      </c>
      <c r="U114" s="41" t="s">
        <v>39</v>
      </c>
      <c r="V114" s="163">
        <v>0</v>
      </c>
      <c r="W114" s="163">
        <f t="shared" ref="W114:W122" si="1">V114*K114</f>
        <v>0</v>
      </c>
      <c r="X114" s="163">
        <v>0</v>
      </c>
      <c r="Y114" s="163">
        <f t="shared" ref="Y114:Y122" si="2">X114*K114</f>
        <v>0</v>
      </c>
      <c r="Z114" s="163">
        <v>0</v>
      </c>
      <c r="AA114" s="164">
        <f t="shared" ref="AA114:AA122" si="3">Z114*K114</f>
        <v>0</v>
      </c>
      <c r="AR114" s="19" t="s">
        <v>174</v>
      </c>
      <c r="AT114" s="19" t="s">
        <v>170</v>
      </c>
      <c r="AU114" s="19" t="s">
        <v>86</v>
      </c>
      <c r="AY114" s="19" t="s">
        <v>169</v>
      </c>
      <c r="BE114" s="165">
        <f t="shared" ref="BE114:BE122" si="4">IF(U114="základní",N114,0)</f>
        <v>1500000</v>
      </c>
      <c r="BF114" s="165">
        <f t="shared" ref="BF114:BF122" si="5">IF(U114="snížená",N114,0)</f>
        <v>0</v>
      </c>
      <c r="BG114" s="165">
        <f t="shared" ref="BG114:BG122" si="6">IF(U114="zákl. přenesená",N114,0)</f>
        <v>0</v>
      </c>
      <c r="BH114" s="165">
        <f t="shared" ref="BH114:BH122" si="7">IF(U114="sníž. přenesená",N114,0)</f>
        <v>0</v>
      </c>
      <c r="BI114" s="165">
        <f t="shared" ref="BI114:BI122" si="8">IF(U114="nulová",N114,0)</f>
        <v>0</v>
      </c>
      <c r="BJ114" s="19" t="s">
        <v>81</v>
      </c>
      <c r="BK114" s="165">
        <f t="shared" ref="BK114:BK122" si="9">ROUND(L114*K114,2)</f>
        <v>1500000</v>
      </c>
      <c r="BL114" s="19" t="s">
        <v>174</v>
      </c>
      <c r="BM114" s="19" t="s">
        <v>350</v>
      </c>
    </row>
    <row r="115" spans="2:65" s="1" customFormat="1" ht="25.5" customHeight="1">
      <c r="B115" s="32"/>
      <c r="C115" s="158" t="s">
        <v>86</v>
      </c>
      <c r="D115" s="158" t="s">
        <v>170</v>
      </c>
      <c r="E115" s="159" t="s">
        <v>351</v>
      </c>
      <c r="F115" s="213" t="s">
        <v>352</v>
      </c>
      <c r="G115" s="213"/>
      <c r="H115" s="213"/>
      <c r="I115" s="213"/>
      <c r="J115" s="160" t="s">
        <v>198</v>
      </c>
      <c r="K115" s="161">
        <v>900</v>
      </c>
      <c r="L115" s="214">
        <v>1500</v>
      </c>
      <c r="M115" s="214"/>
      <c r="N115" s="214">
        <f t="shared" si="0"/>
        <v>1350000</v>
      </c>
      <c r="O115" s="214"/>
      <c r="P115" s="214"/>
      <c r="Q115" s="214"/>
      <c r="R115" s="34"/>
      <c r="T115" s="162" t="s">
        <v>20</v>
      </c>
      <c r="U115" s="41" t="s">
        <v>39</v>
      </c>
      <c r="V115" s="163">
        <v>0</v>
      </c>
      <c r="W115" s="163">
        <f t="shared" si="1"/>
        <v>0</v>
      </c>
      <c r="X115" s="163">
        <v>0</v>
      </c>
      <c r="Y115" s="163">
        <f t="shared" si="2"/>
        <v>0</v>
      </c>
      <c r="Z115" s="163">
        <v>0</v>
      </c>
      <c r="AA115" s="164">
        <f t="shared" si="3"/>
        <v>0</v>
      </c>
      <c r="AR115" s="19" t="s">
        <v>174</v>
      </c>
      <c r="AT115" s="19" t="s">
        <v>170</v>
      </c>
      <c r="AU115" s="19" t="s">
        <v>86</v>
      </c>
      <c r="AY115" s="19" t="s">
        <v>169</v>
      </c>
      <c r="BE115" s="165">
        <f t="shared" si="4"/>
        <v>1350000</v>
      </c>
      <c r="BF115" s="165">
        <f t="shared" si="5"/>
        <v>0</v>
      </c>
      <c r="BG115" s="165">
        <f t="shared" si="6"/>
        <v>0</v>
      </c>
      <c r="BH115" s="165">
        <f t="shared" si="7"/>
        <v>0</v>
      </c>
      <c r="BI115" s="165">
        <f t="shared" si="8"/>
        <v>0</v>
      </c>
      <c r="BJ115" s="19" t="s">
        <v>81</v>
      </c>
      <c r="BK115" s="165">
        <f t="shared" si="9"/>
        <v>1350000</v>
      </c>
      <c r="BL115" s="19" t="s">
        <v>174</v>
      </c>
      <c r="BM115" s="19" t="s">
        <v>353</v>
      </c>
    </row>
    <row r="116" spans="2:65" s="1" customFormat="1" ht="25.5" customHeight="1">
      <c r="B116" s="32"/>
      <c r="C116" s="158" t="s">
        <v>179</v>
      </c>
      <c r="D116" s="158" t="s">
        <v>170</v>
      </c>
      <c r="E116" s="159" t="s">
        <v>354</v>
      </c>
      <c r="F116" s="213" t="s">
        <v>355</v>
      </c>
      <c r="G116" s="213"/>
      <c r="H116" s="213"/>
      <c r="I116" s="213"/>
      <c r="J116" s="160" t="s">
        <v>198</v>
      </c>
      <c r="K116" s="161">
        <v>507</v>
      </c>
      <c r="L116" s="214">
        <v>1250</v>
      </c>
      <c r="M116" s="214"/>
      <c r="N116" s="214">
        <f t="shared" si="0"/>
        <v>633750</v>
      </c>
      <c r="O116" s="214"/>
      <c r="P116" s="214"/>
      <c r="Q116" s="214"/>
      <c r="R116" s="34"/>
      <c r="T116" s="162" t="s">
        <v>20</v>
      </c>
      <c r="U116" s="41" t="s">
        <v>39</v>
      </c>
      <c r="V116" s="163">
        <v>0</v>
      </c>
      <c r="W116" s="163">
        <f t="shared" si="1"/>
        <v>0</v>
      </c>
      <c r="X116" s="163">
        <v>0</v>
      </c>
      <c r="Y116" s="163">
        <f t="shared" si="2"/>
        <v>0</v>
      </c>
      <c r="Z116" s="163">
        <v>0</v>
      </c>
      <c r="AA116" s="164">
        <f t="shared" si="3"/>
        <v>0</v>
      </c>
      <c r="AR116" s="19" t="s">
        <v>174</v>
      </c>
      <c r="AT116" s="19" t="s">
        <v>170</v>
      </c>
      <c r="AU116" s="19" t="s">
        <v>86</v>
      </c>
      <c r="AY116" s="19" t="s">
        <v>169</v>
      </c>
      <c r="BE116" s="165">
        <f t="shared" si="4"/>
        <v>633750</v>
      </c>
      <c r="BF116" s="165">
        <f t="shared" si="5"/>
        <v>0</v>
      </c>
      <c r="BG116" s="165">
        <f t="shared" si="6"/>
        <v>0</v>
      </c>
      <c r="BH116" s="165">
        <f t="shared" si="7"/>
        <v>0</v>
      </c>
      <c r="BI116" s="165">
        <f t="shared" si="8"/>
        <v>0</v>
      </c>
      <c r="BJ116" s="19" t="s">
        <v>81</v>
      </c>
      <c r="BK116" s="165">
        <f t="shared" si="9"/>
        <v>633750</v>
      </c>
      <c r="BL116" s="19" t="s">
        <v>174</v>
      </c>
      <c r="BM116" s="19" t="s">
        <v>356</v>
      </c>
    </row>
    <row r="117" spans="2:65" s="1" customFormat="1" ht="25.5" customHeight="1">
      <c r="B117" s="32"/>
      <c r="C117" s="158" t="s">
        <v>174</v>
      </c>
      <c r="D117" s="158" t="s">
        <v>170</v>
      </c>
      <c r="E117" s="159" t="s">
        <v>357</v>
      </c>
      <c r="F117" s="213" t="s">
        <v>358</v>
      </c>
      <c r="G117" s="213"/>
      <c r="H117" s="213"/>
      <c r="I117" s="213"/>
      <c r="J117" s="160" t="s">
        <v>198</v>
      </c>
      <c r="K117" s="161">
        <v>400</v>
      </c>
      <c r="L117" s="214">
        <v>750</v>
      </c>
      <c r="M117" s="214"/>
      <c r="N117" s="214">
        <f t="shared" si="0"/>
        <v>300000</v>
      </c>
      <c r="O117" s="214"/>
      <c r="P117" s="214"/>
      <c r="Q117" s="214"/>
      <c r="R117" s="34"/>
      <c r="T117" s="162" t="s">
        <v>20</v>
      </c>
      <c r="U117" s="41" t="s">
        <v>39</v>
      </c>
      <c r="V117" s="163">
        <v>0</v>
      </c>
      <c r="W117" s="163">
        <f t="shared" si="1"/>
        <v>0</v>
      </c>
      <c r="X117" s="163">
        <v>0</v>
      </c>
      <c r="Y117" s="163">
        <f t="shared" si="2"/>
        <v>0</v>
      </c>
      <c r="Z117" s="163">
        <v>0</v>
      </c>
      <c r="AA117" s="164">
        <f t="shared" si="3"/>
        <v>0</v>
      </c>
      <c r="AR117" s="19" t="s">
        <v>174</v>
      </c>
      <c r="AT117" s="19" t="s">
        <v>170</v>
      </c>
      <c r="AU117" s="19" t="s">
        <v>86</v>
      </c>
      <c r="AY117" s="19" t="s">
        <v>169</v>
      </c>
      <c r="BE117" s="165">
        <f t="shared" si="4"/>
        <v>300000</v>
      </c>
      <c r="BF117" s="165">
        <f t="shared" si="5"/>
        <v>0</v>
      </c>
      <c r="BG117" s="165">
        <f t="shared" si="6"/>
        <v>0</v>
      </c>
      <c r="BH117" s="165">
        <f t="shared" si="7"/>
        <v>0</v>
      </c>
      <c r="BI117" s="165">
        <f t="shared" si="8"/>
        <v>0</v>
      </c>
      <c r="BJ117" s="19" t="s">
        <v>81</v>
      </c>
      <c r="BK117" s="165">
        <f t="shared" si="9"/>
        <v>300000</v>
      </c>
      <c r="BL117" s="19" t="s">
        <v>174</v>
      </c>
      <c r="BM117" s="19" t="s">
        <v>359</v>
      </c>
    </row>
    <row r="118" spans="2:65" s="1" customFormat="1" ht="25.5" customHeight="1">
      <c r="B118" s="32"/>
      <c r="C118" s="158" t="s">
        <v>186</v>
      </c>
      <c r="D118" s="158" t="s">
        <v>170</v>
      </c>
      <c r="E118" s="159" t="s">
        <v>360</v>
      </c>
      <c r="F118" s="213" t="s">
        <v>361</v>
      </c>
      <c r="G118" s="213"/>
      <c r="H118" s="213"/>
      <c r="I118" s="213"/>
      <c r="J118" s="160" t="s">
        <v>215</v>
      </c>
      <c r="K118" s="161">
        <v>30</v>
      </c>
      <c r="L118" s="214">
        <v>2500</v>
      </c>
      <c r="M118" s="214"/>
      <c r="N118" s="214">
        <f t="shared" si="0"/>
        <v>75000</v>
      </c>
      <c r="O118" s="214"/>
      <c r="P118" s="214"/>
      <c r="Q118" s="214"/>
      <c r="R118" s="34"/>
      <c r="T118" s="162" t="s">
        <v>20</v>
      </c>
      <c r="U118" s="41" t="s">
        <v>39</v>
      </c>
      <c r="V118" s="163">
        <v>0</v>
      </c>
      <c r="W118" s="163">
        <f t="shared" si="1"/>
        <v>0</v>
      </c>
      <c r="X118" s="163">
        <v>0</v>
      </c>
      <c r="Y118" s="163">
        <f t="shared" si="2"/>
        <v>0</v>
      </c>
      <c r="Z118" s="163">
        <v>0</v>
      </c>
      <c r="AA118" s="164">
        <f t="shared" si="3"/>
        <v>0</v>
      </c>
      <c r="AR118" s="19" t="s">
        <v>174</v>
      </c>
      <c r="AT118" s="19" t="s">
        <v>170</v>
      </c>
      <c r="AU118" s="19" t="s">
        <v>86</v>
      </c>
      <c r="AY118" s="19" t="s">
        <v>169</v>
      </c>
      <c r="BE118" s="165">
        <f t="shared" si="4"/>
        <v>75000</v>
      </c>
      <c r="BF118" s="165">
        <f t="shared" si="5"/>
        <v>0</v>
      </c>
      <c r="BG118" s="165">
        <f t="shared" si="6"/>
        <v>0</v>
      </c>
      <c r="BH118" s="165">
        <f t="shared" si="7"/>
        <v>0</v>
      </c>
      <c r="BI118" s="165">
        <f t="shared" si="8"/>
        <v>0</v>
      </c>
      <c r="BJ118" s="19" t="s">
        <v>81</v>
      </c>
      <c r="BK118" s="165">
        <f t="shared" si="9"/>
        <v>75000</v>
      </c>
      <c r="BL118" s="19" t="s">
        <v>174</v>
      </c>
      <c r="BM118" s="19" t="s">
        <v>362</v>
      </c>
    </row>
    <row r="119" spans="2:65" s="1" customFormat="1" ht="16.5" customHeight="1">
      <c r="B119" s="32"/>
      <c r="C119" s="158" t="s">
        <v>191</v>
      </c>
      <c r="D119" s="158" t="s">
        <v>170</v>
      </c>
      <c r="E119" s="159" t="s">
        <v>363</v>
      </c>
      <c r="F119" s="213" t="s">
        <v>364</v>
      </c>
      <c r="G119" s="213"/>
      <c r="H119" s="213"/>
      <c r="I119" s="213"/>
      <c r="J119" s="160" t="s">
        <v>215</v>
      </c>
      <c r="K119" s="161">
        <v>7</v>
      </c>
      <c r="L119" s="214">
        <v>60000</v>
      </c>
      <c r="M119" s="214"/>
      <c r="N119" s="214">
        <f t="shared" si="0"/>
        <v>420000</v>
      </c>
      <c r="O119" s="214"/>
      <c r="P119" s="214"/>
      <c r="Q119" s="214"/>
      <c r="R119" s="34"/>
      <c r="T119" s="162" t="s">
        <v>20</v>
      </c>
      <c r="U119" s="41" t="s">
        <v>39</v>
      </c>
      <c r="V119" s="163">
        <v>0</v>
      </c>
      <c r="W119" s="163">
        <f t="shared" si="1"/>
        <v>0</v>
      </c>
      <c r="X119" s="163">
        <v>0</v>
      </c>
      <c r="Y119" s="163">
        <f t="shared" si="2"/>
        <v>0</v>
      </c>
      <c r="Z119" s="163">
        <v>0</v>
      </c>
      <c r="AA119" s="164">
        <f t="shared" si="3"/>
        <v>0</v>
      </c>
      <c r="AR119" s="19" t="s">
        <v>174</v>
      </c>
      <c r="AT119" s="19" t="s">
        <v>170</v>
      </c>
      <c r="AU119" s="19" t="s">
        <v>86</v>
      </c>
      <c r="AY119" s="19" t="s">
        <v>169</v>
      </c>
      <c r="BE119" s="165">
        <f t="shared" si="4"/>
        <v>420000</v>
      </c>
      <c r="BF119" s="165">
        <f t="shared" si="5"/>
        <v>0</v>
      </c>
      <c r="BG119" s="165">
        <f t="shared" si="6"/>
        <v>0</v>
      </c>
      <c r="BH119" s="165">
        <f t="shared" si="7"/>
        <v>0</v>
      </c>
      <c r="BI119" s="165">
        <f t="shared" si="8"/>
        <v>0</v>
      </c>
      <c r="BJ119" s="19" t="s">
        <v>81</v>
      </c>
      <c r="BK119" s="165">
        <f t="shared" si="9"/>
        <v>420000</v>
      </c>
      <c r="BL119" s="19" t="s">
        <v>174</v>
      </c>
      <c r="BM119" s="19" t="s">
        <v>365</v>
      </c>
    </row>
    <row r="120" spans="2:65" s="1" customFormat="1" ht="16.5" customHeight="1">
      <c r="B120" s="32"/>
      <c r="C120" s="158" t="s">
        <v>195</v>
      </c>
      <c r="D120" s="158" t="s">
        <v>170</v>
      </c>
      <c r="E120" s="159" t="s">
        <v>366</v>
      </c>
      <c r="F120" s="213" t="s">
        <v>367</v>
      </c>
      <c r="G120" s="213"/>
      <c r="H120" s="213"/>
      <c r="I120" s="213"/>
      <c r="J120" s="160" t="s">
        <v>215</v>
      </c>
      <c r="K120" s="161">
        <v>10</v>
      </c>
      <c r="L120" s="214">
        <v>6000</v>
      </c>
      <c r="M120" s="214"/>
      <c r="N120" s="214">
        <f t="shared" si="0"/>
        <v>60000</v>
      </c>
      <c r="O120" s="214"/>
      <c r="P120" s="214"/>
      <c r="Q120" s="214"/>
      <c r="R120" s="34"/>
      <c r="T120" s="162" t="s">
        <v>20</v>
      </c>
      <c r="U120" s="41" t="s">
        <v>39</v>
      </c>
      <c r="V120" s="163">
        <v>0</v>
      </c>
      <c r="W120" s="163">
        <f t="shared" si="1"/>
        <v>0</v>
      </c>
      <c r="X120" s="163">
        <v>0</v>
      </c>
      <c r="Y120" s="163">
        <f t="shared" si="2"/>
        <v>0</v>
      </c>
      <c r="Z120" s="163">
        <v>0</v>
      </c>
      <c r="AA120" s="164">
        <f t="shared" si="3"/>
        <v>0</v>
      </c>
      <c r="AR120" s="19" t="s">
        <v>174</v>
      </c>
      <c r="AT120" s="19" t="s">
        <v>170</v>
      </c>
      <c r="AU120" s="19" t="s">
        <v>86</v>
      </c>
      <c r="AY120" s="19" t="s">
        <v>169</v>
      </c>
      <c r="BE120" s="165">
        <f t="shared" si="4"/>
        <v>60000</v>
      </c>
      <c r="BF120" s="165">
        <f t="shared" si="5"/>
        <v>0</v>
      </c>
      <c r="BG120" s="165">
        <f t="shared" si="6"/>
        <v>0</v>
      </c>
      <c r="BH120" s="165">
        <f t="shared" si="7"/>
        <v>0</v>
      </c>
      <c r="BI120" s="165">
        <f t="shared" si="8"/>
        <v>0</v>
      </c>
      <c r="BJ120" s="19" t="s">
        <v>81</v>
      </c>
      <c r="BK120" s="165">
        <f t="shared" si="9"/>
        <v>60000</v>
      </c>
      <c r="BL120" s="19" t="s">
        <v>174</v>
      </c>
      <c r="BM120" s="19" t="s">
        <v>368</v>
      </c>
    </row>
    <row r="121" spans="2:65" s="1" customFormat="1" ht="16.5" customHeight="1">
      <c r="B121" s="32"/>
      <c r="C121" s="158" t="s">
        <v>200</v>
      </c>
      <c r="D121" s="158" t="s">
        <v>170</v>
      </c>
      <c r="E121" s="159" t="s">
        <v>369</v>
      </c>
      <c r="F121" s="213" t="s">
        <v>370</v>
      </c>
      <c r="G121" s="213"/>
      <c r="H121" s="213"/>
      <c r="I121" s="213"/>
      <c r="J121" s="160" t="s">
        <v>215</v>
      </c>
      <c r="K121" s="161">
        <v>12</v>
      </c>
      <c r="L121" s="214">
        <v>35000</v>
      </c>
      <c r="M121" s="214"/>
      <c r="N121" s="214">
        <f t="shared" si="0"/>
        <v>420000</v>
      </c>
      <c r="O121" s="214"/>
      <c r="P121" s="214"/>
      <c r="Q121" s="214"/>
      <c r="R121" s="34"/>
      <c r="T121" s="162" t="s">
        <v>20</v>
      </c>
      <c r="U121" s="41" t="s">
        <v>39</v>
      </c>
      <c r="V121" s="163">
        <v>0</v>
      </c>
      <c r="W121" s="163">
        <f t="shared" si="1"/>
        <v>0</v>
      </c>
      <c r="X121" s="163">
        <v>0</v>
      </c>
      <c r="Y121" s="163">
        <f t="shared" si="2"/>
        <v>0</v>
      </c>
      <c r="Z121" s="163">
        <v>0</v>
      </c>
      <c r="AA121" s="164">
        <f t="shared" si="3"/>
        <v>0</v>
      </c>
      <c r="AR121" s="19" t="s">
        <v>174</v>
      </c>
      <c r="AT121" s="19" t="s">
        <v>170</v>
      </c>
      <c r="AU121" s="19" t="s">
        <v>86</v>
      </c>
      <c r="AY121" s="19" t="s">
        <v>169</v>
      </c>
      <c r="BE121" s="165">
        <f t="shared" si="4"/>
        <v>420000</v>
      </c>
      <c r="BF121" s="165">
        <f t="shared" si="5"/>
        <v>0</v>
      </c>
      <c r="BG121" s="165">
        <f t="shared" si="6"/>
        <v>0</v>
      </c>
      <c r="BH121" s="165">
        <f t="shared" si="7"/>
        <v>0</v>
      </c>
      <c r="BI121" s="165">
        <f t="shared" si="8"/>
        <v>0</v>
      </c>
      <c r="BJ121" s="19" t="s">
        <v>81</v>
      </c>
      <c r="BK121" s="165">
        <f t="shared" si="9"/>
        <v>420000</v>
      </c>
      <c r="BL121" s="19" t="s">
        <v>174</v>
      </c>
      <c r="BM121" s="19" t="s">
        <v>371</v>
      </c>
    </row>
    <row r="122" spans="2:65" s="1" customFormat="1" ht="16.5" customHeight="1">
      <c r="B122" s="32"/>
      <c r="C122" s="158" t="s">
        <v>204</v>
      </c>
      <c r="D122" s="158" t="s">
        <v>170</v>
      </c>
      <c r="E122" s="159" t="s">
        <v>372</v>
      </c>
      <c r="F122" s="213" t="s">
        <v>373</v>
      </c>
      <c r="G122" s="213"/>
      <c r="H122" s="213"/>
      <c r="I122" s="213"/>
      <c r="J122" s="160" t="s">
        <v>198</v>
      </c>
      <c r="K122" s="161">
        <v>800</v>
      </c>
      <c r="L122" s="214">
        <v>650</v>
      </c>
      <c r="M122" s="214"/>
      <c r="N122" s="214">
        <f t="shared" si="0"/>
        <v>520000</v>
      </c>
      <c r="O122" s="214"/>
      <c r="P122" s="214"/>
      <c r="Q122" s="214"/>
      <c r="R122" s="34"/>
      <c r="T122" s="162" t="s">
        <v>20</v>
      </c>
      <c r="U122" s="166" t="s">
        <v>39</v>
      </c>
      <c r="V122" s="167">
        <v>0</v>
      </c>
      <c r="W122" s="167">
        <f t="shared" si="1"/>
        <v>0</v>
      </c>
      <c r="X122" s="167">
        <v>0</v>
      </c>
      <c r="Y122" s="167">
        <f t="shared" si="2"/>
        <v>0</v>
      </c>
      <c r="Z122" s="167">
        <v>0</v>
      </c>
      <c r="AA122" s="168">
        <f t="shared" si="3"/>
        <v>0</v>
      </c>
      <c r="AR122" s="19" t="s">
        <v>174</v>
      </c>
      <c r="AT122" s="19" t="s">
        <v>170</v>
      </c>
      <c r="AU122" s="19" t="s">
        <v>86</v>
      </c>
      <c r="AY122" s="19" t="s">
        <v>169</v>
      </c>
      <c r="BE122" s="165">
        <f t="shared" si="4"/>
        <v>520000</v>
      </c>
      <c r="BF122" s="165">
        <f t="shared" si="5"/>
        <v>0</v>
      </c>
      <c r="BG122" s="165">
        <f t="shared" si="6"/>
        <v>0</v>
      </c>
      <c r="BH122" s="165">
        <f t="shared" si="7"/>
        <v>0</v>
      </c>
      <c r="BI122" s="165">
        <f t="shared" si="8"/>
        <v>0</v>
      </c>
      <c r="BJ122" s="19" t="s">
        <v>81</v>
      </c>
      <c r="BK122" s="165">
        <f t="shared" si="9"/>
        <v>520000</v>
      </c>
      <c r="BL122" s="19" t="s">
        <v>174</v>
      </c>
      <c r="BM122" s="19" t="s">
        <v>374</v>
      </c>
    </row>
    <row r="123" spans="2:65" s="1" customFormat="1" ht="6.9" customHeight="1">
      <c r="B123" s="56"/>
      <c r="C123" s="57"/>
      <c r="D123" s="57"/>
      <c r="E123" s="57"/>
      <c r="F123" s="57"/>
      <c r="G123" s="57"/>
      <c r="H123" s="57"/>
      <c r="I123" s="57"/>
      <c r="J123" s="57"/>
      <c r="K123" s="57"/>
      <c r="L123" s="57"/>
      <c r="M123" s="57"/>
      <c r="N123" s="57"/>
      <c r="O123" s="57"/>
      <c r="P123" s="57"/>
      <c r="Q123" s="57"/>
      <c r="R123" s="58"/>
    </row>
  </sheetData>
  <sheetProtection algorithmName="SHA-512" hashValue="eAfpV4mZRCi5Zrlmg6YYnmu5oG8wj4lwAXN+tojtu7AsYUA4P+2TPa+XAT0e+Qu/4zLhaAeTqVhK6CTkLIxEvA==" saltValue="17ZZOLWXq4DIXeX0AsGRex15SWCTqwau5NarQ2s0Nk+7mXzkdxlKfMjdw2DQ9EVWyLQ60kqMGV7JFnXr8PExRQ==" spinCount="10" sheet="1" objects="1" scenarios="1" formatColumns="0" formatRows="0"/>
  <mergeCells count="82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2:Q92"/>
    <mergeCell ref="L94:Q94"/>
    <mergeCell ref="C100:Q100"/>
    <mergeCell ref="F102:P102"/>
    <mergeCell ref="F103:P103"/>
    <mergeCell ref="M105:P105"/>
    <mergeCell ref="M107:Q107"/>
    <mergeCell ref="M108:Q108"/>
    <mergeCell ref="N116:Q116"/>
    <mergeCell ref="F110:I110"/>
    <mergeCell ref="L110:M110"/>
    <mergeCell ref="N110:Q110"/>
    <mergeCell ref="F114:I114"/>
    <mergeCell ref="L114:M114"/>
    <mergeCell ref="N114:Q114"/>
    <mergeCell ref="N111:Q111"/>
    <mergeCell ref="N112:Q112"/>
    <mergeCell ref="N113:Q113"/>
    <mergeCell ref="F122:I122"/>
    <mergeCell ref="L122:M122"/>
    <mergeCell ref="N122:Q122"/>
    <mergeCell ref="F119:I119"/>
    <mergeCell ref="L119:M119"/>
    <mergeCell ref="N119:Q119"/>
    <mergeCell ref="F120:I120"/>
    <mergeCell ref="L120:M120"/>
    <mergeCell ref="N120:Q120"/>
    <mergeCell ref="H1:K1"/>
    <mergeCell ref="S2:AC2"/>
    <mergeCell ref="F121:I121"/>
    <mergeCell ref="L121:M121"/>
    <mergeCell ref="N121:Q121"/>
    <mergeCell ref="F117:I117"/>
    <mergeCell ref="L117:M117"/>
    <mergeCell ref="N117:Q117"/>
    <mergeCell ref="F118:I118"/>
    <mergeCell ref="L118:M118"/>
    <mergeCell ref="N118:Q118"/>
    <mergeCell ref="F115:I115"/>
    <mergeCell ref="L115:M115"/>
    <mergeCell ref="N115:Q115"/>
    <mergeCell ref="F116:I116"/>
    <mergeCell ref="L116:M116"/>
  </mergeCells>
  <hyperlinks>
    <hyperlink ref="F1:G1" location="C2" display="1) Krycí list rozpočtu"/>
    <hyperlink ref="H1:K1" location="C86" display="2) Rekapitulace rozpočtu"/>
    <hyperlink ref="L1" location="C110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24</vt:i4>
      </vt:variant>
    </vt:vector>
  </HeadingPairs>
  <TitlesOfParts>
    <vt:vector size="36" baseType="lpstr">
      <vt:lpstr>Rekapitulace stavby</vt:lpstr>
      <vt:lpstr>SO01.01 - Blok Welness</vt:lpstr>
      <vt:lpstr>SO01.02 - Blok Společensk...</vt:lpstr>
      <vt:lpstr>SO01.03 - Blok Tělocvična</vt:lpstr>
      <vt:lpstr>SO01.04 - Blok Foyer, kni...</vt:lpstr>
      <vt:lpstr>SO01.05 - Blok Ateliery</vt:lpstr>
      <vt:lpstr>SO01.06 - Mateřská škola</vt:lpstr>
      <vt:lpstr>SO02.01 - Venkovní terasy...</vt:lpstr>
      <vt:lpstr>SO04 - Venkovní plochy</vt:lpstr>
      <vt:lpstr>SO05 - Inženýrské sítě</vt:lpstr>
      <vt:lpstr>SO06 - Přírodní amfiteátr</vt:lpstr>
      <vt:lpstr>SO90 - Vedlejší a ostatní...</vt:lpstr>
      <vt:lpstr>'Rekapitulace stavby'!Názvy_tisku</vt:lpstr>
      <vt:lpstr>'SO01.01 - Blok Welness'!Názvy_tisku</vt:lpstr>
      <vt:lpstr>'SO01.02 - Blok Společensk...'!Názvy_tisku</vt:lpstr>
      <vt:lpstr>'SO01.03 - Blok Tělocvična'!Názvy_tisku</vt:lpstr>
      <vt:lpstr>'SO01.04 - Blok Foyer, kni...'!Názvy_tisku</vt:lpstr>
      <vt:lpstr>'SO01.05 - Blok Ateliery'!Názvy_tisku</vt:lpstr>
      <vt:lpstr>'SO01.06 - Mateřská škola'!Názvy_tisku</vt:lpstr>
      <vt:lpstr>'SO02.01 - Venkovní terasy...'!Názvy_tisku</vt:lpstr>
      <vt:lpstr>'SO04 - Venkovní plochy'!Názvy_tisku</vt:lpstr>
      <vt:lpstr>'SO05 - Inženýrské sítě'!Názvy_tisku</vt:lpstr>
      <vt:lpstr>'SO06 - Přírodní amfiteátr'!Názvy_tisku</vt:lpstr>
      <vt:lpstr>'SO90 - Vedlejší a ostatní...'!Názvy_tisku</vt:lpstr>
      <vt:lpstr>'Rekapitulace stavby'!Oblast_tisku</vt:lpstr>
      <vt:lpstr>'SO01.01 - Blok Welness'!Oblast_tisku</vt:lpstr>
      <vt:lpstr>'SO01.02 - Blok Společensk...'!Oblast_tisku</vt:lpstr>
      <vt:lpstr>'SO01.03 - Blok Tělocvična'!Oblast_tisku</vt:lpstr>
      <vt:lpstr>'SO01.04 - Blok Foyer, kni...'!Oblast_tisku</vt:lpstr>
      <vt:lpstr>'SO01.05 - Blok Ateliery'!Oblast_tisku</vt:lpstr>
      <vt:lpstr>'SO01.06 - Mateřská škola'!Oblast_tisku</vt:lpstr>
      <vt:lpstr>'SO02.01 - Venkovní terasy...'!Oblast_tisku</vt:lpstr>
      <vt:lpstr>'SO04 - Venkovní plochy'!Oblast_tisku</vt:lpstr>
      <vt:lpstr>'SO05 - Inženýrské sítě'!Oblast_tisku</vt:lpstr>
      <vt:lpstr>'SO06 - Přírodní amfiteátr'!Oblast_tisku</vt:lpstr>
      <vt:lpstr>'SO90 - Vedlejší a ostatní...'!Oblast_tisku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Miloslav-PC\Miloslav</dc:creator>
  <cp:lastModifiedBy>jana.vytiskova</cp:lastModifiedBy>
  <cp:lastPrinted>2018-03-02T08:49:54Z</cp:lastPrinted>
  <dcterms:created xsi:type="dcterms:W3CDTF">2018-03-01T10:36:06Z</dcterms:created>
  <dcterms:modified xsi:type="dcterms:W3CDTF">2018-03-02T08:51:43Z</dcterms:modified>
</cp:coreProperties>
</file>